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rlikovaa\Desktop\K UVEŘEJNĚNÍ\TOMÁŠ\"/>
    </mc:Choice>
  </mc:AlternateContent>
  <bookViews>
    <workbookView xWindow="0" yWindow="0" windowWidth="28800" windowHeight="11835" activeTab="2"/>
  </bookViews>
  <sheets>
    <sheet name="Stavba" sheetId="1" r:id="rId1"/>
    <sheet name="VzorPolozky" sheetId="10" state="hidden" r:id="rId2"/>
    <sheet name="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Pol'!$A$1:$W$137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H39" i="1" s="1"/>
  <c r="I39" i="1" s="1"/>
  <c r="I42" i="1" s="1"/>
  <c r="F39" i="1"/>
  <c r="G136" i="12"/>
  <c r="BA120" i="12"/>
  <c r="BA33" i="12"/>
  <c r="BA20" i="12"/>
  <c r="BA16" i="12"/>
  <c r="BA14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0" i="12"/>
  <c r="G11" i="12"/>
  <c r="I11" i="12"/>
  <c r="I10" i="12" s="1"/>
  <c r="K11" i="12"/>
  <c r="M11" i="12"/>
  <c r="O11" i="12"/>
  <c r="Q11" i="12"/>
  <c r="Q10" i="12" s="1"/>
  <c r="V11" i="12"/>
  <c r="G13" i="12"/>
  <c r="M13" i="12" s="1"/>
  <c r="I13" i="12"/>
  <c r="K13" i="12"/>
  <c r="K10" i="12" s="1"/>
  <c r="O13" i="12"/>
  <c r="Q13" i="12"/>
  <c r="V13" i="12"/>
  <c r="V10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O10" i="12" s="1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I25" i="12"/>
  <c r="Q25" i="12"/>
  <c r="G26" i="12"/>
  <c r="M26" i="12" s="1"/>
  <c r="I26" i="12"/>
  <c r="K26" i="12"/>
  <c r="K25" i="12" s="1"/>
  <c r="O26" i="12"/>
  <c r="O25" i="12" s="1"/>
  <c r="Q26" i="12"/>
  <c r="V26" i="12"/>
  <c r="V25" i="12" s="1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I31" i="12"/>
  <c r="Q31" i="12"/>
  <c r="G32" i="12"/>
  <c r="M32" i="12" s="1"/>
  <c r="M31" i="12" s="1"/>
  <c r="I32" i="12"/>
  <c r="K32" i="12"/>
  <c r="K31" i="12" s="1"/>
  <c r="O32" i="12"/>
  <c r="O31" i="12" s="1"/>
  <c r="Q32" i="12"/>
  <c r="V32" i="12"/>
  <c r="V31" i="12" s="1"/>
  <c r="G35" i="12"/>
  <c r="G34" i="12" s="1"/>
  <c r="I35" i="12"/>
  <c r="K35" i="12"/>
  <c r="K34" i="12" s="1"/>
  <c r="O35" i="12"/>
  <c r="O34" i="12" s="1"/>
  <c r="Q35" i="12"/>
  <c r="V35" i="12"/>
  <c r="V34" i="12" s="1"/>
  <c r="G36" i="12"/>
  <c r="I36" i="12"/>
  <c r="I34" i="12" s="1"/>
  <c r="K36" i="12"/>
  <c r="M36" i="12"/>
  <c r="O36" i="12"/>
  <c r="Q36" i="12"/>
  <c r="Q34" i="12" s="1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3" i="12"/>
  <c r="M43" i="12" s="1"/>
  <c r="I43" i="12"/>
  <c r="K43" i="12"/>
  <c r="K42" i="12" s="1"/>
  <c r="O43" i="12"/>
  <c r="O42" i="12" s="1"/>
  <c r="Q43" i="12"/>
  <c r="V43" i="12"/>
  <c r="V42" i="12" s="1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I42" i="12" s="1"/>
  <c r="K46" i="12"/>
  <c r="M46" i="12"/>
  <c r="O46" i="12"/>
  <c r="Q46" i="12"/>
  <c r="Q42" i="12" s="1"/>
  <c r="V46" i="12"/>
  <c r="G49" i="12"/>
  <c r="I49" i="12"/>
  <c r="I48" i="12" s="1"/>
  <c r="K49" i="12"/>
  <c r="M49" i="12"/>
  <c r="O49" i="12"/>
  <c r="Q49" i="12"/>
  <c r="Q48" i="12" s="1"/>
  <c r="V49" i="12"/>
  <c r="G50" i="12"/>
  <c r="G48" i="12" s="1"/>
  <c r="I50" i="12"/>
  <c r="K50" i="12"/>
  <c r="O50" i="12"/>
  <c r="O48" i="12" s="1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K48" i="12" s="1"/>
  <c r="O52" i="12"/>
  <c r="Q52" i="12"/>
  <c r="V52" i="12"/>
  <c r="V48" i="12" s="1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K68" i="12"/>
  <c r="K67" i="12" s="1"/>
  <c r="O68" i="12"/>
  <c r="O67" i="12" s="1"/>
  <c r="Q68" i="12"/>
  <c r="V68" i="12"/>
  <c r="V67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I67" i="12" s="1"/>
  <c r="K71" i="12"/>
  <c r="M71" i="12"/>
  <c r="O71" i="12"/>
  <c r="Q71" i="12"/>
  <c r="Q67" i="12" s="1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2" i="12"/>
  <c r="I82" i="12"/>
  <c r="I81" i="12" s="1"/>
  <c r="K82" i="12"/>
  <c r="M82" i="12"/>
  <c r="O82" i="12"/>
  <c r="Q82" i="12"/>
  <c r="Q81" i="12" s="1"/>
  <c r="V82" i="12"/>
  <c r="G83" i="12"/>
  <c r="G81" i="12" s="1"/>
  <c r="I83" i="12"/>
  <c r="K83" i="12"/>
  <c r="O83" i="12"/>
  <c r="O81" i="12" s="1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K81" i="12" s="1"/>
  <c r="O85" i="12"/>
  <c r="Q85" i="12"/>
  <c r="V85" i="12"/>
  <c r="V81" i="12" s="1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91" i="12"/>
  <c r="I91" i="12"/>
  <c r="I90" i="12" s="1"/>
  <c r="K91" i="12"/>
  <c r="M91" i="12"/>
  <c r="O91" i="12"/>
  <c r="Q91" i="12"/>
  <c r="Q90" i="12" s="1"/>
  <c r="V91" i="12"/>
  <c r="G93" i="12"/>
  <c r="G90" i="12" s="1"/>
  <c r="I93" i="12"/>
  <c r="K93" i="12"/>
  <c r="O93" i="12"/>
  <c r="O90" i="12" s="1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K90" i="12" s="1"/>
  <c r="O95" i="12"/>
  <c r="Q95" i="12"/>
  <c r="V95" i="12"/>
  <c r="V90" i="12" s="1"/>
  <c r="G96" i="12"/>
  <c r="I96" i="12"/>
  <c r="K96" i="12"/>
  <c r="M96" i="12"/>
  <c r="O96" i="12"/>
  <c r="Q96" i="12"/>
  <c r="V96" i="12"/>
  <c r="G98" i="12"/>
  <c r="G99" i="12"/>
  <c r="I99" i="12"/>
  <c r="I98" i="12" s="1"/>
  <c r="K99" i="12"/>
  <c r="M99" i="12"/>
  <c r="O99" i="12"/>
  <c r="Q99" i="12"/>
  <c r="Q98" i="12" s="1"/>
  <c r="V99" i="12"/>
  <c r="G100" i="12"/>
  <c r="M100" i="12" s="1"/>
  <c r="I100" i="12"/>
  <c r="K100" i="12"/>
  <c r="K98" i="12" s="1"/>
  <c r="O100" i="12"/>
  <c r="Q100" i="12"/>
  <c r="V100" i="12"/>
  <c r="V98" i="12" s="1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O98" i="12" s="1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G108" i="12"/>
  <c r="I108" i="12"/>
  <c r="I107" i="12" s="1"/>
  <c r="K108" i="12"/>
  <c r="M108" i="12"/>
  <c r="O108" i="12"/>
  <c r="Q108" i="12"/>
  <c r="Q107" i="12" s="1"/>
  <c r="V108" i="12"/>
  <c r="G109" i="12"/>
  <c r="M109" i="12" s="1"/>
  <c r="I109" i="12"/>
  <c r="K109" i="12"/>
  <c r="K107" i="12" s="1"/>
  <c r="O109" i="12"/>
  <c r="Q109" i="12"/>
  <c r="V109" i="12"/>
  <c r="V107" i="12" s="1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O107" i="12" s="1"/>
  <c r="Q111" i="12"/>
  <c r="V111" i="12"/>
  <c r="I112" i="12"/>
  <c r="Q112" i="12"/>
  <c r="G113" i="12"/>
  <c r="M113" i="12" s="1"/>
  <c r="M112" i="12" s="1"/>
  <c r="I113" i="12"/>
  <c r="K113" i="12"/>
  <c r="K112" i="12" s="1"/>
  <c r="O113" i="12"/>
  <c r="O112" i="12" s="1"/>
  <c r="Q113" i="12"/>
  <c r="V113" i="12"/>
  <c r="V112" i="12" s="1"/>
  <c r="G114" i="12"/>
  <c r="I114" i="12"/>
  <c r="K114" i="12"/>
  <c r="M114" i="12"/>
  <c r="O114" i="12"/>
  <c r="Q114" i="12"/>
  <c r="V114" i="12"/>
  <c r="G115" i="12"/>
  <c r="O115" i="12"/>
  <c r="G116" i="12"/>
  <c r="I116" i="12"/>
  <c r="I115" i="12" s="1"/>
  <c r="K116" i="12"/>
  <c r="M116" i="12"/>
  <c r="O116" i="12"/>
  <c r="Q116" i="12"/>
  <c r="Q115" i="12" s="1"/>
  <c r="V116" i="12"/>
  <c r="G117" i="12"/>
  <c r="M117" i="12" s="1"/>
  <c r="I117" i="12"/>
  <c r="K117" i="12"/>
  <c r="K115" i="12" s="1"/>
  <c r="O117" i="12"/>
  <c r="Q117" i="12"/>
  <c r="V117" i="12"/>
  <c r="V115" i="12" s="1"/>
  <c r="G119" i="12"/>
  <c r="G118" i="12" s="1"/>
  <c r="I119" i="12"/>
  <c r="K119" i="12"/>
  <c r="K118" i="12" s="1"/>
  <c r="O119" i="12"/>
  <c r="O118" i="12" s="1"/>
  <c r="Q119" i="12"/>
  <c r="V119" i="12"/>
  <c r="V118" i="12" s="1"/>
  <c r="G121" i="12"/>
  <c r="I121" i="12"/>
  <c r="I118" i="12" s="1"/>
  <c r="K121" i="12"/>
  <c r="M121" i="12"/>
  <c r="O121" i="12"/>
  <c r="Q121" i="12"/>
  <c r="Q118" i="12" s="1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G127" i="12" s="1"/>
  <c r="I128" i="12"/>
  <c r="K128" i="12"/>
  <c r="K127" i="12" s="1"/>
  <c r="O128" i="12"/>
  <c r="O127" i="12" s="1"/>
  <c r="Q128" i="12"/>
  <c r="V128" i="12"/>
  <c r="V127" i="12" s="1"/>
  <c r="G130" i="12"/>
  <c r="I130" i="12"/>
  <c r="I127" i="12" s="1"/>
  <c r="K130" i="12"/>
  <c r="M130" i="12"/>
  <c r="O130" i="12"/>
  <c r="Q130" i="12"/>
  <c r="Q127" i="12" s="1"/>
  <c r="V130" i="12"/>
  <c r="G132" i="12"/>
  <c r="K132" i="12"/>
  <c r="O132" i="12"/>
  <c r="V132" i="12"/>
  <c r="G133" i="12"/>
  <c r="I133" i="12"/>
  <c r="I132" i="12" s="1"/>
  <c r="K133" i="12"/>
  <c r="M133" i="12"/>
  <c r="M132" i="12" s="1"/>
  <c r="O133" i="12"/>
  <c r="Q133" i="12"/>
  <c r="Q132" i="12" s="1"/>
  <c r="V133" i="12"/>
  <c r="AE136" i="12"/>
  <c r="AF136" i="12"/>
  <c r="I20" i="1"/>
  <c r="I19" i="1"/>
  <c r="I18" i="1"/>
  <c r="I17" i="1"/>
  <c r="I16" i="1"/>
  <c r="I65" i="1"/>
  <c r="J63" i="1" s="1"/>
  <c r="F42" i="1"/>
  <c r="G42" i="1"/>
  <c r="G25" i="1" s="1"/>
  <c r="A25" i="1" s="1"/>
  <c r="A26" i="1" s="1"/>
  <c r="G26" i="1" s="1"/>
  <c r="H41" i="1"/>
  <c r="I41" i="1" s="1"/>
  <c r="H40" i="1"/>
  <c r="I40" i="1" s="1"/>
  <c r="J57" i="1" l="1"/>
  <c r="J49" i="1"/>
  <c r="J62" i="1"/>
  <c r="J51" i="1"/>
  <c r="J53" i="1"/>
  <c r="J55" i="1"/>
  <c r="J64" i="1"/>
  <c r="J60" i="1"/>
  <c r="J50" i="1"/>
  <c r="J52" i="1"/>
  <c r="J54" i="1"/>
  <c r="J56" i="1"/>
  <c r="J58" i="1"/>
  <c r="G28" i="1"/>
  <c r="G23" i="1"/>
  <c r="M115" i="12"/>
  <c r="M10" i="12"/>
  <c r="M25" i="12"/>
  <c r="M98" i="12"/>
  <c r="M42" i="12"/>
  <c r="M107" i="12"/>
  <c r="M67" i="12"/>
  <c r="M128" i="12"/>
  <c r="M127" i="12" s="1"/>
  <c r="M119" i="12"/>
  <c r="M118" i="12" s="1"/>
  <c r="G112" i="12"/>
  <c r="M93" i="12"/>
  <c r="M90" i="12" s="1"/>
  <c r="M83" i="12"/>
  <c r="M81" i="12" s="1"/>
  <c r="G67" i="12"/>
  <c r="M50" i="12"/>
  <c r="M48" i="12" s="1"/>
  <c r="G42" i="12"/>
  <c r="M35" i="12"/>
  <c r="M34" i="12" s="1"/>
  <c r="G31" i="12"/>
  <c r="G25" i="12"/>
  <c r="J59" i="1"/>
  <c r="J61" i="1"/>
  <c r="H42" i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65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Stavba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<sst xmlns="http://schemas.openxmlformats.org/spreadsheetml/2006/main" count="904" uniqueCount="356">
  <si>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</si>
  <si>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</si>
  <si>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</si>
  <si>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</si>
  <si>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</si>
  <si>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</si>
  <si>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</si>
  <si>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</si>
  <si>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</si>
  <si>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</si>
  <si>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</si>
  <si>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</si>
  <si>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</si>
  <si>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</si>
  <si>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</si>
  <si>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</si>
  <si>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</si>
  <si>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</si>
  <si>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</si>
  <si>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</si>
  <si>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</si>
  <si>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</si>
  <si>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</si>
  <si>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</si>
  <si>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</si>
  <si>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</si>
  <si>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</si>
  <si>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</si>
  <si>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</si>
  <si>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</si>
  <si>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</si>
  <si>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</si>
  <si>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</si>
  <si>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</si>
  <si>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</si>
  <si>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</si>
  <si>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</si>
  <si>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</si>
  <si>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</si>
  <si>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</si>
  <si>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</si>
  <si>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1</t>
  </si>
  <si>
    <t>Stavební úpravy</t>
  </si>
  <si>
    <t xml:space="preserve">Stavební </t>
  </si>
  <si>
    <t>Objekt:</t>
  </si>
  <si>
    <t>Rozpočet:</t>
  </si>
  <si>
    <t>B17/0012</t>
  </si>
  <si>
    <t>Oprava typové bytové jednotky 17. listopadu 147-dodatek č.1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</si>
  <si>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</si>
  <si>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</si>
  <si>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</si>
  <si>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</si>
  <si>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</si>
  <si>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</si>
  <si>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</si>
  <si>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</si>
  <si>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</si>
  <si>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</si>
  <si>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</si>
  <si>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</si>
  <si>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</si>
  <si>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</si>
  <si>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</si>
  <si>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</si>
  <si>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</si>
  <si>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</si>
  <si>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</si>
  <si>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</si>
  <si>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</si>
  <si>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</si>
  <si>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</si>
  <si>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</si>
  <si>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</si>
  <si>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</si>
  <si>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</si>
  <si>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</si>
  <si>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</si>
  <si>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</si>
  <si>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</si>
  <si>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</si>
  <si>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</si>
  <si>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</si>
  <si>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</si>
  <si>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</si>
  <si>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</si>
  <si>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</si>
  <si>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</si>
  <si>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</si>
  <si>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</si>
  <si>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</si>
  <si>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</si>
  <si>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</si>
  <si>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</si>
  <si>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</si>
  <si>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</si>
  <si>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</si>
  <si>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</si>
  <si>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</si>
  <si>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</si>
  <si>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</si>
  <si>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</si>
  <si>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</si>
  <si>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</si>
  <si>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</si>
  <si>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</si>
  <si>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</si>
  <si>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</si>
  <si>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</si>
  <si>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</si>
  <si>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</si>
  <si>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</si>
  <si>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</si>
  <si>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</si>
  <si>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</si>
  <si>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</si>
  <si>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</si>
  <si>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</si>
  <si>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</si>
  <si>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</si>
  <si>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</si>
  <si>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</si>
  <si>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</si>
  <si>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</si>
  <si>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</si>
  <si>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</si>
  <si>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</si>
  <si>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346244313R00</t>
  </si>
  <si>
    <t>Obezdívka van a WC modulů z pórobetonu tloušťky 100 mm</t>
  </si>
  <si>
    <t>m2</t>
  </si>
  <si>
    <t>801-1</t>
  </si>
  <si>
    <t>RTS 18/ I</t>
  </si>
  <si>
    <t>POL1_</t>
  </si>
  <si>
    <t>602033191R00</t>
  </si>
  <si>
    <t xml:space="preserve">Omítky stěn z hotových směsí adhézní nátěr, vápenný,  ,  ,  </t>
  </si>
  <si>
    <t>po jednotlivých vrstvách</t>
  </si>
  <si>
    <t>SPI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</si>
  <si>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</si>
  <si>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</si>
  <si>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</si>
  <si>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</si>
  <si>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</si>
  <si>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</si>
  <si>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</si>
  <si>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</si>
  <si>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612421131RT2</t>
  </si>
  <si>
    <t>Oprava vnitřních vápenných omítek stěn v množství opravované plochy do 5 %,  štukových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</si>
  <si>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</si>
  <si>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</si>
  <si>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</si>
  <si>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</si>
  <si>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612474410R00</t>
  </si>
  <si>
    <t>Omítky stěn ze suchých směsí Omítka tenkovrstvá, vápenná, ruční zpracování, na monolitický beton</t>
  </si>
  <si>
    <t>kompletní souvrství</t>
  </si>
  <si>
    <t>612481113R00</t>
  </si>
  <si>
    <t>Potažení vnitřních stěn pletivem sklotextilním , s vypnutím</t>
  </si>
  <si>
    <t>v ploše nebo pruzích na plném podkladu nebo na podkladu s dutinami (pod omítku)</t>
  </si>
  <si>
    <t>968061125R00</t>
  </si>
  <si>
    <t>Vyvěšení nebo zavěšení dřevěných křídel dveří, plochy do 2 m2</t>
  </si>
  <si>
    <t>kus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</si>
  <si>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</si>
  <si>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</si>
  <si>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</si>
  <si>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</si>
  <si>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</si>
  <si>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</si>
  <si>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</si>
  <si>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</si>
  <si>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</si>
  <si>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</si>
  <si>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</si>
  <si>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</si>
  <si>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721176103R00</t>
  </si>
  <si>
    <t>Potrubí z plastových trub polypropylenové (PP), připojovací, D 50 mm, s 1,8 mm, DN 50</t>
  </si>
  <si>
    <t>m</t>
  </si>
  <si>
    <t>800-721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</si>
  <si>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</si>
  <si>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</si>
  <si>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</si>
  <si>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</si>
  <si>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</si>
  <si>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</si>
  <si>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</si>
  <si>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</si>
  <si>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</si>
  <si>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</si>
  <si>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722172611R00</t>
  </si>
  <si>
    <t>Potrubí z plastických hmot polypropylenové potrubí PP-R, D 20 mm, s 2,8 mm, PN 16, polyfúzně svařované, bez zednických výpomocí</t>
  </si>
  <si>
    <t>722172631R00</t>
  </si>
  <si>
    <t>Potrubí z plastických hmot polypropylenové potrubí PP-R, D 20 mm, s 3,4 mm, PN 20, polyfúzně svařované, bez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</si>
  <si>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</si>
  <si>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</si>
  <si>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</si>
  <si>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</si>
  <si>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</si>
  <si>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</si>
  <si>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</si>
  <si>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</si>
  <si>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</si>
  <si>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</si>
  <si>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</si>
  <si>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</si>
  <si>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</si>
  <si>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</si>
  <si>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725229101R00</t>
  </si>
  <si>
    <t xml:space="preserve">Vany montáž van litinových,  ,  </t>
  </si>
  <si>
    <t>725220841R00</t>
  </si>
  <si>
    <t>Demontáž van ocelových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</si>
  <si>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</si>
  <si>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</si>
  <si>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</si>
  <si>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</si>
  <si>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</si>
  <si>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</si>
  <si>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</si>
  <si>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</si>
  <si>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55141106R</t>
  </si>
  <si>
    <t>ventil rohový pro vodovod, sanitu; kulový, rohový; DN 15 mm; pracovní teplota do 90 ° C; médium voda; 1/2" x 3/4"; připojení závitové</t>
  </si>
  <si>
    <t>SPCM</t>
  </si>
  <si>
    <t>POL3_</t>
  </si>
  <si>
    <t>55143605R</t>
  </si>
  <si>
    <t>baterie dřezová nástěnná; ovládání pákové; povrch chrom; ramínko otočné; 200 mm</t>
  </si>
  <si>
    <t>RTS 16/ I</t>
  </si>
  <si>
    <t>Kalkul</t>
  </si>
  <si>
    <t>55144220R</t>
  </si>
  <si>
    <t>baterie umyvadlová směšovací; stojánková; ovládání pákové, s otevíráním odpadu; povrch chrom; kartuše s regulací teploty; odtoková garnitura</t>
  </si>
  <si>
    <t>55145007R</t>
  </si>
  <si>
    <t>baterie vanová nástěnná; rozteč 130 až 170 mm; ovládání pákové; povrch chrom; příslušenství sprchová růžice, pevný držák, hadice</t>
  </si>
  <si>
    <t>RTS 17/ I</t>
  </si>
  <si>
    <t>55161310R</t>
  </si>
  <si>
    <t>uzávěrka zápachová DN 40; pro umyvadla; plast, mosaz</t>
  </si>
  <si>
    <t>55161592R</t>
  </si>
  <si>
    <t>uzávěrka zápachová pro vany; plast; odtok 50 mm; příslušenství zátka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</si>
  <si>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</si>
  <si>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</si>
  <si>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</si>
  <si>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</si>
  <si>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</si>
  <si>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</si>
  <si>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</si>
  <si>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</si>
  <si>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</si>
  <si>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</si>
  <si>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</si>
  <si>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 xml:space="preserve">Demontáž stěn DTD </t>
  </si>
  <si>
    <t>Vlastní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</si>
  <si>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</si>
  <si>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</si>
  <si>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</si>
  <si>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</si>
  <si>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</si>
  <si>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</si>
  <si>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</si>
  <si>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</si>
  <si>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</si>
  <si>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</si>
  <si>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</si>
  <si>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</si>
  <si>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</si>
  <si>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</si>
  <si>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</si>
  <si>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</si>
  <si>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ks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</si>
  <si>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</si>
  <si>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</si>
  <si>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</si>
  <si>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</si>
  <si>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</si>
  <si>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</si>
  <si>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</si>
  <si>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</si>
  <si>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</si>
  <si>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</si>
  <si>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</si>
  <si>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</si>
  <si>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</si>
  <si>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</si>
  <si>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</si>
  <si>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</si>
  <si>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</si>
  <si>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</si>
  <si>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</si>
  <si>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</si>
  <si>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</si>
  <si>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</si>
  <si>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</si>
  <si>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</si>
  <si>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</si>
  <si>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</si>
  <si>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</si>
  <si>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</si>
  <si>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</si>
  <si>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</si>
  <si>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</si>
  <si>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</si>
  <si>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</si>
  <si>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</si>
  <si>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</si>
  <si>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</si>
  <si>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</si>
  <si>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</si>
  <si>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</si>
  <si>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</si>
  <si>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</si>
  <si>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</si>
  <si>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</si>
  <si>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</si>
  <si>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</si>
  <si>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</si>
  <si>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</si>
  <si>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</si>
  <si>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</si>
  <si>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</si>
  <si>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</si>
  <si>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</si>
  <si>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</si>
  <si>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</si>
  <si>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</si>
  <si>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</si>
  <si>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</si>
  <si>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</si>
  <si>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</si>
  <si>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</si>
  <si>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</si>
  <si>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</si>
  <si>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</si>
  <si>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</si>
  <si>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>Elektroinstalace viz. samostatný rozpočet</t>
  </si>
  <si>
    <t>Indiv</t>
  </si>
  <si>
    <t>979087112R00</t>
  </si>
  <si>
    <t xml:space="preserve">Vodorovná doprava suti a vybouraných hmot nakládání suti na dopravní prostředky,  </t>
  </si>
  <si>
    <t>821-1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</si>
  <si>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</si>
  <si>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</si>
  <si>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</si>
  <si>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</si>
  <si>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</si>
  <si>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</si>
  <si>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</si>
  <si>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</si>
  <si>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</si>
  <si>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</si>
  <si>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</si>
  <si>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</si>
  <si>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</si>
  <si>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</si>
  <si>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342255024RT1</t>
  </si>
  <si>
    <t>Příčky z cihel a tvárnic nepálených příčky z příčkovek pórobetonových tloušťky 100 mm</t>
  </si>
  <si>
    <t>včetně pomocného lešení</t>
  </si>
  <si>
    <t>342255022RT1</t>
  </si>
  <si>
    <t>Příčky z cihel a tvárnic nepálených příčky z příčkovek pórobetonových tloušťky 75 mm</t>
  </si>
  <si>
    <t>777531025R00</t>
  </si>
  <si>
    <t xml:space="preserve"> Podlahy ze stěrky akrylátové s disperzí samonivelační hmota, tloušťky 5 mm</t>
  </si>
  <si>
    <t>800-773</t>
  </si>
  <si>
    <t>včetně penetrace podkladu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</si>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</sst>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24" zoomScaleNormal="100" zoomScaleSheetLayoutView="75" workbookViewId="0">
      <selection activeCell="K31" sqref="K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15" t="s">
        <v>39</v>
      </c>
      <c r="C1" s="216"/>
      <c r="D1" s="216"/>
      <c r="E1" s="216"/>
      <c r="F1" s="216"/>
      <c r="G1" s="216"/>
      <c r="H1" s="216"/>
      <c r="I1" s="216"/>
      <c r="J1" s="217"/>
    </row>
    <row r="2" spans="1:15" ht="36" customHeight="1" x14ac:dyDescent="0.2">
      <c r="A2" s="3"/>
      <c r="B2" s="77" t="s">
        <v>22</v>
      </c>
      <c r="C2" s="78"/>
      <c r="D2" s="79" t="s">
        <v>46</v>
      </c>
      <c r="E2" s="221" t="s">
        <v>47</v>
      </c>
      <c r="F2" s="222"/>
      <c r="G2" s="222"/>
      <c r="H2" s="222"/>
      <c r="I2" s="222"/>
      <c r="J2" s="223"/>
      <c r="O2" s="2"/>
    </row>
    <row r="3" spans="1:15" ht="27" customHeight="1" x14ac:dyDescent="0.2">
      <c r="A3" s="3"/>
      <c r="B3" s="80" t="s">
        <v>44</v>
      </c>
      <c r="C3" s="78"/>
      <c r="D3" s="81" t="s">
        <v>41</v>
      </c>
      <c r="E3" s="224" t="s">
        <v>43</v>
      </c>
      <c r="F3" s="225"/>
      <c r="G3" s="225"/>
      <c r="H3" s="225"/>
      <c r="I3" s="225"/>
      <c r="J3" s="226"/>
    </row>
    <row r="4" spans="1:15" ht="23.25" customHeight="1" x14ac:dyDescent="0.2">
      <c r="A4" s="74">
        <v>1473</v>
      </c>
      <c r="B4" s="82" t="s">
        <v>45</v>
      </c>
      <c r="C4" s="83"/>
      <c r="D4" s="84" t="s">
        <v>41</v>
      </c>
      <c r="E4" s="210" t="s">
        <v>42</v>
      </c>
      <c r="F4" s="211"/>
      <c r="G4" s="211"/>
      <c r="H4" s="211"/>
      <c r="I4" s="211"/>
      <c r="J4" s="212"/>
    </row>
    <row r="5" spans="1:15" ht="24" customHeight="1" x14ac:dyDescent="0.2">
      <c r="A5" s="3"/>
      <c r="B5" s="42" t="s">
        <v>40</v>
      </c>
      <c r="C5" s="4"/>
      <c r="D5" s="85" t="s">
        <v>48</v>
      </c>
      <c r="E5" s="24"/>
      <c r="F5" s="24"/>
      <c r="G5" s="24"/>
      <c r="H5" s="26" t="s">
        <v>38</v>
      </c>
      <c r="I5" s="85" t="s">
        <v>52</v>
      </c>
      <c r="J5" s="10"/>
    </row>
    <row r="6" spans="1:15" ht="15.75" customHeight="1" x14ac:dyDescent="0.2">
      <c r="A6" s="3"/>
      <c r="B6" s="37"/>
      <c r="C6" s="24"/>
      <c r="D6" s="85" t="s">
        <v>49</v>
      </c>
      <c r="E6" s="24"/>
      <c r="F6" s="24"/>
      <c r="G6" s="24"/>
      <c r="H6" s="26" t="s">
        <v>34</v>
      </c>
      <c r="I6" s="85" t="s">
        <v>53</v>
      </c>
      <c r="J6" s="10"/>
    </row>
    <row r="7" spans="1:15" ht="15.75" customHeight="1" x14ac:dyDescent="0.2">
      <c r="A7" s="3"/>
      <c r="B7" s="38"/>
      <c r="C7" s="25"/>
      <c r="D7" s="75" t="s">
        <v>51</v>
      </c>
      <c r="E7" s="86" t="s">
        <v>50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76" t="s">
        <v>54</v>
      </c>
      <c r="E8" s="4"/>
      <c r="F8" s="4"/>
      <c r="G8" s="41"/>
      <c r="H8" s="26" t="s">
        <v>38</v>
      </c>
      <c r="I8" s="85" t="s">
        <v>58</v>
      </c>
      <c r="J8" s="10"/>
    </row>
    <row r="9" spans="1:15" ht="15.75" hidden="1" customHeight="1" x14ac:dyDescent="0.2">
      <c r="A9" s="3"/>
      <c r="B9" s="3"/>
      <c r="C9" s="4"/>
      <c r="D9" s="76" t="s">
        <v>55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88" t="s">
        <v>57</v>
      </c>
      <c r="E10" s="87" t="s">
        <v>56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28"/>
      <c r="E11" s="228"/>
      <c r="F11" s="228"/>
      <c r="G11" s="228"/>
      <c r="H11" s="26" t="s">
        <v>38</v>
      </c>
      <c r="I11" s="90"/>
      <c r="J11" s="10"/>
    </row>
    <row r="12" spans="1:15" ht="15.75" customHeight="1" x14ac:dyDescent="0.2">
      <c r="A12" s="3"/>
      <c r="B12" s="37"/>
      <c r="C12" s="24"/>
      <c r="D12" s="209"/>
      <c r="E12" s="209"/>
      <c r="F12" s="209"/>
      <c r="G12" s="209"/>
      <c r="H12" s="26" t="s">
        <v>34</v>
      </c>
      <c r="I12" s="90"/>
      <c r="J12" s="10"/>
    </row>
    <row r="13" spans="1:15" ht="15.75" customHeight="1" x14ac:dyDescent="0.2">
      <c r="A13" s="3"/>
      <c r="B13" s="38"/>
      <c r="C13" s="25"/>
      <c r="D13" s="89"/>
      <c r="E13" s="213"/>
      <c r="F13" s="214"/>
      <c r="G13" s="214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27"/>
      <c r="F15" s="227"/>
      <c r="G15" s="229"/>
      <c r="H15" s="229"/>
      <c r="I15" s="229" t="s">
        <v>29</v>
      </c>
      <c r="J15" s="230"/>
    </row>
    <row r="16" spans="1:15" ht="23.25" customHeight="1" x14ac:dyDescent="0.2">
      <c r="A16" s="142" t="s">
        <v>24</v>
      </c>
      <c r="B16" s="52" t="s">
        <v>24</v>
      </c>
      <c r="C16" s="53"/>
      <c r="D16" s="54"/>
      <c r="E16" s="200"/>
      <c r="F16" s="201"/>
      <c r="G16" s="200"/>
      <c r="H16" s="201"/>
      <c r="I16" s="200">
        <f>SUMIF(F49:F64,A16,I49:I64)+SUMIF(F49:F64,"PSU",I49:I64)</f>
        <v>0</v>
      </c>
      <c r="J16" s="202"/>
    </row>
    <row r="17" spans="1:10" ht="23.25" customHeight="1" x14ac:dyDescent="0.2">
      <c r="A17" s="142" t="s">
        <v>25</v>
      </c>
      <c r="B17" s="52" t="s">
        <v>25</v>
      </c>
      <c r="C17" s="53"/>
      <c r="D17" s="54"/>
      <c r="E17" s="200"/>
      <c r="F17" s="201"/>
      <c r="G17" s="200"/>
      <c r="H17" s="201"/>
      <c r="I17" s="200">
        <f>SUMIF(F49:F64,A17,I49:I64)</f>
        <v>0</v>
      </c>
      <c r="J17" s="202"/>
    </row>
    <row r="18" spans="1:10" ht="23.25" customHeight="1" x14ac:dyDescent="0.2">
      <c r="A18" s="142" t="s">
        <v>26</v>
      </c>
      <c r="B18" s="52" t="s">
        <v>26</v>
      </c>
      <c r="C18" s="53"/>
      <c r="D18" s="54"/>
      <c r="E18" s="200"/>
      <c r="F18" s="201"/>
      <c r="G18" s="200"/>
      <c r="H18" s="201"/>
      <c r="I18" s="200">
        <f>SUMIF(F49:F64,A18,I49:I64)</f>
        <v>0</v>
      </c>
      <c r="J18" s="202"/>
    </row>
    <row r="19" spans="1:10" ht="23.25" customHeight="1" x14ac:dyDescent="0.2">
      <c r="A19" s="142" t="s">
        <v>97</v>
      </c>
      <c r="B19" s="52" t="s">
        <v>27</v>
      </c>
      <c r="C19" s="53"/>
      <c r="D19" s="54"/>
      <c r="E19" s="200"/>
      <c r="F19" s="201"/>
      <c r="G19" s="200"/>
      <c r="H19" s="201"/>
      <c r="I19" s="200">
        <f>SUMIF(F49:F64,A19,I49:I64)</f>
        <v>0</v>
      </c>
      <c r="J19" s="202"/>
    </row>
    <row r="20" spans="1:10" ht="23.25" customHeight="1" x14ac:dyDescent="0.2">
      <c r="A20" s="142" t="s">
        <v>98</v>
      </c>
      <c r="B20" s="52" t="s">
        <v>28</v>
      </c>
      <c r="C20" s="53"/>
      <c r="D20" s="54"/>
      <c r="E20" s="200"/>
      <c r="F20" s="201"/>
      <c r="G20" s="200"/>
      <c r="H20" s="201"/>
      <c r="I20" s="200">
        <f>SUMIF(F49:F64,A20,I49:I64)</f>
        <v>0</v>
      </c>
      <c r="J20" s="202"/>
    </row>
    <row r="21" spans="1:10" ht="23.25" customHeight="1" x14ac:dyDescent="0.2">
      <c r="A21" s="3"/>
      <c r="B21" s="69" t="s">
        <v>29</v>
      </c>
      <c r="C21" s="70"/>
      <c r="D21" s="71"/>
      <c r="E21" s="203"/>
      <c r="F21" s="231"/>
      <c r="G21" s="203"/>
      <c r="H21" s="231"/>
      <c r="I21" s="203">
        <f>SUM(I16:J20)</f>
        <v>0</v>
      </c>
      <c r="J21" s="20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198">
        <f>ZakladDPHSniVypocet</f>
        <v>0</v>
      </c>
      <c r="H23" s="199"/>
      <c r="I23" s="19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196">
        <f>IF(A24&gt;50, ROUNDUP(A23, 0), ROUNDDOWN(A23, 0))</f>
        <v>0</v>
      </c>
      <c r="H24" s="197"/>
      <c r="I24" s="19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198">
        <f>ZakladDPHZaklVypocet</f>
        <v>0</v>
      </c>
      <c r="H25" s="199"/>
      <c r="I25" s="19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18">
        <f>IF(A26&gt;50, ROUNDUP(A25, 0), ROUNDDOWN(A25, 0))</f>
        <v>0</v>
      </c>
      <c r="H26" s="219"/>
      <c r="I26" s="219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20">
        <f>CenaCelkem-(ZakladDPHSni+DPHSni+ZakladDPHZakl+DPHZakl)</f>
        <v>0</v>
      </c>
      <c r="H27" s="220"/>
      <c r="I27" s="220"/>
      <c r="J27" s="58" t="str">
        <f t="shared" si="0"/>
        <v>CZK</v>
      </c>
    </row>
    <row r="28" spans="1:10" ht="27.75" hidden="1" customHeight="1" thickBot="1" x14ac:dyDescent="0.25">
      <c r="A28" s="3"/>
      <c r="B28" s="119" t="s">
        <v>23</v>
      </c>
      <c r="C28" s="120"/>
      <c r="D28" s="120"/>
      <c r="E28" s="121"/>
      <c r="F28" s="122"/>
      <c r="G28" s="206">
        <f>ZakladDPHSniVypocet+ZakladDPHZaklVypocet</f>
        <v>0</v>
      </c>
      <c r="H28" s="206"/>
      <c r="I28" s="20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35</v>
      </c>
      <c r="C29" s="124"/>
      <c r="D29" s="124"/>
      <c r="E29" s="124"/>
      <c r="F29" s="124"/>
      <c r="G29" s="205">
        <f>IF(A29&gt;50, ROUNDUP(A27, 0), ROUNDDOWN(A27, 0))</f>
        <v>0</v>
      </c>
      <c r="H29" s="205"/>
      <c r="I29" s="205"/>
      <c r="J29" s="125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07"/>
      <c r="E34" s="208"/>
      <c r="F34" s="29"/>
      <c r="G34" s="207"/>
      <c r="H34" s="208"/>
      <c r="I34" s="208"/>
      <c r="J34" s="34"/>
    </row>
    <row r="35" spans="1:10" ht="12.75" customHeight="1" x14ac:dyDescent="0.2">
      <c r="A35" s="3"/>
      <c r="B35" s="3"/>
      <c r="C35" s="4"/>
      <c r="D35" s="195" t="s">
        <v>2</v>
      </c>
      <c r="E35" s="19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 x14ac:dyDescent="0.2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59</v>
      </c>
      <c r="C39" s="232"/>
      <c r="D39" s="233"/>
      <c r="E39" s="233"/>
      <c r="F39" s="106">
        <f>'1 1 Pol'!AE136</f>
        <v>0</v>
      </c>
      <c r="G39" s="107">
        <f>'1 1 Pol'!AF136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95">
        <v>2</v>
      </c>
      <c r="B40" s="110" t="s">
        <v>41</v>
      </c>
      <c r="C40" s="234" t="s">
        <v>43</v>
      </c>
      <c r="D40" s="235"/>
      <c r="E40" s="235"/>
      <c r="F40" s="111">
        <f>'1 1 Pol'!AE136</f>
        <v>0</v>
      </c>
      <c r="G40" s="112">
        <f>'1 1 Pol'!AF136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5">
        <v>3</v>
      </c>
      <c r="B41" s="114" t="s">
        <v>41</v>
      </c>
      <c r="C41" s="232" t="s">
        <v>42</v>
      </c>
      <c r="D41" s="233"/>
      <c r="E41" s="233"/>
      <c r="F41" s="115">
        <f>'1 1 Pol'!AE136</f>
        <v>0</v>
      </c>
      <c r="G41" s="108">
        <f>'1 1 Pol'!AF136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5"/>
      <c r="B42" s="236" t="s">
        <v>60</v>
      </c>
      <c r="C42" s="237"/>
      <c r="D42" s="237"/>
      <c r="E42" s="238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6" t="s">
        <v>62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63</v>
      </c>
      <c r="G48" s="132"/>
      <c r="H48" s="132"/>
      <c r="I48" s="132" t="s">
        <v>29</v>
      </c>
      <c r="J48" s="132" t="s">
        <v>0</v>
      </c>
    </row>
    <row r="49" spans="1:10" ht="25.5" customHeight="1" x14ac:dyDescent="0.2">
      <c r="A49" s="128"/>
      <c r="B49" s="133" t="s">
        <v>64</v>
      </c>
      <c r="C49" s="239" t="s">
        <v>65</v>
      </c>
      <c r="D49" s="240"/>
      <c r="E49" s="240"/>
      <c r="F49" s="138" t="s">
        <v>24</v>
      </c>
      <c r="G49" s="139"/>
      <c r="H49" s="139"/>
      <c r="I49" s="139">
        <f>'1 1 Pol'!G8+'1 1 Pol'!G127</f>
        <v>0</v>
      </c>
      <c r="J49" s="136" t="str">
        <f>IF(I65=0,"",I49/I65*100)</f>
        <v/>
      </c>
    </row>
    <row r="50" spans="1:10" ht="25.5" customHeight="1" x14ac:dyDescent="0.2">
      <c r="A50" s="128"/>
      <c r="B50" s="133" t="s">
        <v>66</v>
      </c>
      <c r="C50" s="239" t="s">
        <v>67</v>
      </c>
      <c r="D50" s="240"/>
      <c r="E50" s="240"/>
      <c r="F50" s="138" t="s">
        <v>24</v>
      </c>
      <c r="G50" s="139"/>
      <c r="H50" s="139"/>
      <c r="I50" s="139">
        <f>'1 1 Pol'!G10</f>
        <v>0</v>
      </c>
      <c r="J50" s="136" t="str">
        <f>IF(I65=0,"",I50/I65*100)</f>
        <v/>
      </c>
    </row>
    <row r="51" spans="1:10" ht="25.5" customHeight="1" x14ac:dyDescent="0.2">
      <c r="A51" s="128"/>
      <c r="B51" s="133" t="s">
        <v>68</v>
      </c>
      <c r="C51" s="239" t="s">
        <v>69</v>
      </c>
      <c r="D51" s="240"/>
      <c r="E51" s="240"/>
      <c r="F51" s="138" t="s">
        <v>24</v>
      </c>
      <c r="G51" s="139"/>
      <c r="H51" s="139"/>
      <c r="I51" s="139">
        <f>'1 1 Pol'!G25</f>
        <v>0</v>
      </c>
      <c r="J51" s="136" t="str">
        <f>IF(I65=0,"",I51/I65*100)</f>
        <v/>
      </c>
    </row>
    <row r="52" spans="1:10" ht="25.5" customHeight="1" x14ac:dyDescent="0.2">
      <c r="A52" s="128"/>
      <c r="B52" s="133" t="s">
        <v>70</v>
      </c>
      <c r="C52" s="239" t="s">
        <v>71</v>
      </c>
      <c r="D52" s="240"/>
      <c r="E52" s="240"/>
      <c r="F52" s="138" t="s">
        <v>24</v>
      </c>
      <c r="G52" s="139"/>
      <c r="H52" s="139"/>
      <c r="I52" s="139">
        <f>'1 1 Pol'!G31</f>
        <v>0</v>
      </c>
      <c r="J52" s="136" t="str">
        <f>IF(I65=0,"",I52/I65*100)</f>
        <v/>
      </c>
    </row>
    <row r="53" spans="1:10" ht="25.5" customHeight="1" x14ac:dyDescent="0.2">
      <c r="A53" s="128"/>
      <c r="B53" s="133" t="s">
        <v>72</v>
      </c>
      <c r="C53" s="239" t="s">
        <v>73</v>
      </c>
      <c r="D53" s="240"/>
      <c r="E53" s="240"/>
      <c r="F53" s="138" t="s">
        <v>25</v>
      </c>
      <c r="G53" s="139"/>
      <c r="H53" s="139"/>
      <c r="I53" s="139">
        <f>'1 1 Pol'!G34</f>
        <v>0</v>
      </c>
      <c r="J53" s="136" t="str">
        <f>IF(I65=0,"",I53/I65*100)</f>
        <v/>
      </c>
    </row>
    <row r="54" spans="1:10" ht="25.5" customHeight="1" x14ac:dyDescent="0.2">
      <c r="A54" s="128"/>
      <c r="B54" s="133" t="s">
        <v>74</v>
      </c>
      <c r="C54" s="239" t="s">
        <v>75</v>
      </c>
      <c r="D54" s="240"/>
      <c r="E54" s="240"/>
      <c r="F54" s="138" t="s">
        <v>25</v>
      </c>
      <c r="G54" s="139"/>
      <c r="H54" s="139"/>
      <c r="I54" s="139">
        <f>'1 1 Pol'!G42</f>
        <v>0</v>
      </c>
      <c r="J54" s="136" t="str">
        <f>IF(I65=0,"",I54/I65*100)</f>
        <v/>
      </c>
    </row>
    <row r="55" spans="1:10" ht="25.5" customHeight="1" x14ac:dyDescent="0.2">
      <c r="A55" s="128"/>
      <c r="B55" s="133" t="s">
        <v>76</v>
      </c>
      <c r="C55" s="239" t="s">
        <v>77</v>
      </c>
      <c r="D55" s="240"/>
      <c r="E55" s="240"/>
      <c r="F55" s="138" t="s">
        <v>25</v>
      </c>
      <c r="G55" s="139"/>
      <c r="H55" s="139"/>
      <c r="I55" s="139">
        <f>'1 1 Pol'!G48</f>
        <v>0</v>
      </c>
      <c r="J55" s="136" t="str">
        <f>IF(I65=0,"",I55/I65*100)</f>
        <v/>
      </c>
    </row>
    <row r="56" spans="1:10" ht="25.5" customHeight="1" x14ac:dyDescent="0.2">
      <c r="A56" s="128"/>
      <c r="B56" s="133" t="s">
        <v>78</v>
      </c>
      <c r="C56" s="239" t="s">
        <v>79</v>
      </c>
      <c r="D56" s="240"/>
      <c r="E56" s="240"/>
      <c r="F56" s="138" t="s">
        <v>25</v>
      </c>
      <c r="G56" s="139"/>
      <c r="H56" s="139"/>
      <c r="I56" s="139">
        <f>'1 1 Pol'!G67</f>
        <v>0</v>
      </c>
      <c r="J56" s="136" t="str">
        <f>IF(I65=0,"",I56/I65*100)</f>
        <v/>
      </c>
    </row>
    <row r="57" spans="1:10" ht="25.5" customHeight="1" x14ac:dyDescent="0.2">
      <c r="A57" s="128"/>
      <c r="B57" s="133" t="s">
        <v>80</v>
      </c>
      <c r="C57" s="239" t="s">
        <v>81</v>
      </c>
      <c r="D57" s="240"/>
      <c r="E57" s="240"/>
      <c r="F57" s="138" t="s">
        <v>25</v>
      </c>
      <c r="G57" s="139"/>
      <c r="H57" s="139"/>
      <c r="I57" s="139">
        <f>'1 1 Pol'!G81</f>
        <v>0</v>
      </c>
      <c r="J57" s="136" t="str">
        <f>IF(I65=0,"",I57/I65*100)</f>
        <v/>
      </c>
    </row>
    <row r="58" spans="1:10" ht="25.5" customHeight="1" x14ac:dyDescent="0.2">
      <c r="A58" s="128"/>
      <c r="B58" s="133" t="s">
        <v>82</v>
      </c>
      <c r="C58" s="239" t="s">
        <v>83</v>
      </c>
      <c r="D58" s="240"/>
      <c r="E58" s="240"/>
      <c r="F58" s="138" t="s">
        <v>25</v>
      </c>
      <c r="G58" s="139"/>
      <c r="H58" s="139"/>
      <c r="I58" s="139">
        <f>'1 1 Pol'!G90</f>
        <v>0</v>
      </c>
      <c r="J58" s="136" t="str">
        <f>IF(I65=0,"",I58/I65*100)</f>
        <v/>
      </c>
    </row>
    <row r="59" spans="1:10" ht="25.5" customHeight="1" x14ac:dyDescent="0.2">
      <c r="A59" s="128"/>
      <c r="B59" s="133" t="s">
        <v>84</v>
      </c>
      <c r="C59" s="239" t="s">
        <v>85</v>
      </c>
      <c r="D59" s="240"/>
      <c r="E59" s="240"/>
      <c r="F59" s="138" t="s">
        <v>25</v>
      </c>
      <c r="G59" s="139"/>
      <c r="H59" s="139"/>
      <c r="I59" s="139">
        <f>'1 1 Pol'!G132</f>
        <v>0</v>
      </c>
      <c r="J59" s="136" t="str">
        <f>IF(I65=0,"",I59/I65*100)</f>
        <v/>
      </c>
    </row>
    <row r="60" spans="1:10" ht="25.5" customHeight="1" x14ac:dyDescent="0.2">
      <c r="A60" s="128"/>
      <c r="B60" s="133" t="s">
        <v>86</v>
      </c>
      <c r="C60" s="239" t="s">
        <v>87</v>
      </c>
      <c r="D60" s="240"/>
      <c r="E60" s="240"/>
      <c r="F60" s="138" t="s">
        <v>25</v>
      </c>
      <c r="G60" s="139"/>
      <c r="H60" s="139"/>
      <c r="I60" s="139">
        <f>'1 1 Pol'!G98</f>
        <v>0</v>
      </c>
      <c r="J60" s="136" t="str">
        <f>IF(I65=0,"",I60/I65*100)</f>
        <v/>
      </c>
    </row>
    <row r="61" spans="1:10" ht="25.5" customHeight="1" x14ac:dyDescent="0.2">
      <c r="A61" s="128"/>
      <c r="B61" s="133" t="s">
        <v>88</v>
      </c>
      <c r="C61" s="239" t="s">
        <v>89</v>
      </c>
      <c r="D61" s="240"/>
      <c r="E61" s="240"/>
      <c r="F61" s="138" t="s">
        <v>25</v>
      </c>
      <c r="G61" s="139"/>
      <c r="H61" s="139"/>
      <c r="I61" s="139">
        <f>'1 1 Pol'!G107</f>
        <v>0</v>
      </c>
      <c r="J61" s="136" t="str">
        <f>IF(I65=0,"",I61/I65*100)</f>
        <v/>
      </c>
    </row>
    <row r="62" spans="1:10" ht="25.5" customHeight="1" x14ac:dyDescent="0.2">
      <c r="A62" s="128"/>
      <c r="B62" s="133" t="s">
        <v>90</v>
      </c>
      <c r="C62" s="239" t="s">
        <v>91</v>
      </c>
      <c r="D62" s="240"/>
      <c r="E62" s="240"/>
      <c r="F62" s="138" t="s">
        <v>25</v>
      </c>
      <c r="G62" s="139"/>
      <c r="H62" s="139"/>
      <c r="I62" s="139">
        <f>'1 1 Pol'!G112</f>
        <v>0</v>
      </c>
      <c r="J62" s="136" t="str">
        <f>IF(I65=0,"",I62/I65*100)</f>
        <v/>
      </c>
    </row>
    <row r="63" spans="1:10" ht="25.5" customHeight="1" x14ac:dyDescent="0.2">
      <c r="A63" s="128"/>
      <c r="B63" s="133" t="s">
        <v>92</v>
      </c>
      <c r="C63" s="239" t="s">
        <v>93</v>
      </c>
      <c r="D63" s="240"/>
      <c r="E63" s="240"/>
      <c r="F63" s="138" t="s">
        <v>26</v>
      </c>
      <c r="G63" s="139"/>
      <c r="H63" s="139"/>
      <c r="I63" s="139">
        <f>'1 1 Pol'!G115</f>
        <v>0</v>
      </c>
      <c r="J63" s="136" t="str">
        <f>IF(I65=0,"",I63/I65*100)</f>
        <v/>
      </c>
    </row>
    <row r="64" spans="1:10" ht="25.5" customHeight="1" x14ac:dyDescent="0.2">
      <c r="A64" s="128"/>
      <c r="B64" s="133" t="s">
        <v>94</v>
      </c>
      <c r="C64" s="239" t="s">
        <v>95</v>
      </c>
      <c r="D64" s="240"/>
      <c r="E64" s="240"/>
      <c r="F64" s="138" t="s">
        <v>96</v>
      </c>
      <c r="G64" s="139"/>
      <c r="H64" s="139"/>
      <c r="I64" s="139">
        <f>'1 1 Pol'!G118</f>
        <v>0</v>
      </c>
      <c r="J64" s="136" t="str">
        <f>IF(I65=0,"",I64/I65*100)</f>
        <v/>
      </c>
    </row>
    <row r="65" spans="1:10" ht="25.5" customHeight="1" x14ac:dyDescent="0.2">
      <c r="A65" s="129"/>
      <c r="B65" s="134" t="s">
        <v>1</v>
      </c>
      <c r="C65" s="134"/>
      <c r="D65" s="135"/>
      <c r="E65" s="135"/>
      <c r="F65" s="140"/>
      <c r="G65" s="141"/>
      <c r="H65" s="141"/>
      <c r="I65" s="141">
        <f>SUM(I49:I64)</f>
        <v>0</v>
      </c>
      <c r="J65" s="137">
        <f>SUM(J49:J64)</f>
        <v>0</v>
      </c>
    </row>
    <row r="66" spans="1:10" x14ac:dyDescent="0.2">
      <c r="F66" s="93"/>
      <c r="G66" s="92"/>
      <c r="H66" s="93"/>
      <c r="I66" s="92"/>
      <c r="J66" s="94"/>
    </row>
    <row r="67" spans="1:10" x14ac:dyDescent="0.2">
      <c r="F67" s="93"/>
      <c r="G67" s="92"/>
      <c r="H67" s="93"/>
      <c r="I67" s="92"/>
      <c r="J67" s="94"/>
    </row>
    <row r="68" spans="1:10" x14ac:dyDescent="0.2">
      <c r="F68" s="93"/>
      <c r="G68" s="92"/>
      <c r="H68" s="93"/>
      <c r="I68" s="92"/>
      <c r="J68" s="94"/>
    </row>
  </sheetData>
  <sheetProtection algorithmName="SHA-512" hashValue="XMNWlM/pNCZQdfwpMmqoHky8yvcoE/0/oDuY4o526+3i9OLmYmMOl5lUHc6v6xWAfg1WgOO+LiUBMrttFdJWag==" saltValue="S8aOEA4O6st/uebTb6Brm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3" t="s">
        <v>7</v>
      </c>
      <c r="B2" s="72"/>
      <c r="C2" s="243"/>
      <c r="D2" s="243"/>
      <c r="E2" s="243"/>
      <c r="F2" s="243"/>
      <c r="G2" s="244"/>
    </row>
    <row r="3" spans="1:7" ht="24.95" customHeight="1" x14ac:dyDescent="0.2">
      <c r="A3" s="73" t="s">
        <v>8</v>
      </c>
      <c r="B3" s="72"/>
      <c r="C3" s="243"/>
      <c r="D3" s="243"/>
      <c r="E3" s="243"/>
      <c r="F3" s="243"/>
      <c r="G3" s="244"/>
    </row>
    <row r="4" spans="1:7" ht="24.95" customHeight="1" x14ac:dyDescent="0.2">
      <c r="A4" s="73" t="s">
        <v>9</v>
      </c>
      <c r="B4" s="72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sheetProtection algorithmName="SHA-512" hashValue="BR9wwBjnbNCsOBjE8qBK925hzIDjdJykyahu/ljA5kVpce+NC3tV1hU1k38gqOvzHROnO0yQQ67pR2zNV4SBKA==" saltValue="j6+zYSTummgoxzgA5b3mv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22" activePane="bottomLeft" state="frozen"/>
      <selection pane="bottomLeft" activeCell="C19" sqref="C19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63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99</v>
      </c>
      <c r="B1" s="247"/>
      <c r="C1" s="247"/>
      <c r="D1" s="247"/>
      <c r="E1" s="247"/>
      <c r="F1" s="247"/>
      <c r="G1" s="247"/>
      <c r="AG1" t="s">
        <v>100</v>
      </c>
    </row>
    <row r="2" spans="1:60" ht="25.15" customHeight="1" x14ac:dyDescent="0.2">
      <c r="A2" s="144" t="s">
        <v>7</v>
      </c>
      <c r="B2" s="72" t="s">
        <v>46</v>
      </c>
      <c r="C2" s="248" t="s">
        <v>47</v>
      </c>
      <c r="D2" s="249"/>
      <c r="E2" s="249"/>
      <c r="F2" s="249"/>
      <c r="G2" s="250"/>
      <c r="AG2" t="s">
        <v>101</v>
      </c>
    </row>
    <row r="3" spans="1:60" ht="25.15" customHeight="1" x14ac:dyDescent="0.2">
      <c r="A3" s="144" t="s">
        <v>8</v>
      </c>
      <c r="B3" s="72" t="s">
        <v>41</v>
      </c>
      <c r="C3" s="248" t="s">
        <v>43</v>
      </c>
      <c r="D3" s="249"/>
      <c r="E3" s="249"/>
      <c r="F3" s="249"/>
      <c r="G3" s="250"/>
      <c r="AC3" s="91" t="s">
        <v>101</v>
      </c>
      <c r="AG3" t="s">
        <v>102</v>
      </c>
    </row>
    <row r="4" spans="1:60" ht="25.15" customHeight="1" x14ac:dyDescent="0.2">
      <c r="A4" s="145" t="s">
        <v>9</v>
      </c>
      <c r="B4" s="146" t="s">
        <v>41</v>
      </c>
      <c r="C4" s="251" t="s">
        <v>42</v>
      </c>
      <c r="D4" s="252"/>
      <c r="E4" s="252"/>
      <c r="F4" s="252"/>
      <c r="G4" s="253"/>
      <c r="AG4" t="s">
        <v>103</v>
      </c>
    </row>
    <row r="5" spans="1:60" x14ac:dyDescent="0.2">
      <c r="D5" s="143"/>
    </row>
    <row r="6" spans="1:60" ht="38.25" x14ac:dyDescent="0.2">
      <c r="A6" s="148" t="s">
        <v>104</v>
      </c>
      <c r="B6" s="150" t="s">
        <v>105</v>
      </c>
      <c r="C6" s="150" t="s">
        <v>106</v>
      </c>
      <c r="D6" s="149" t="s">
        <v>107</v>
      </c>
      <c r="E6" s="148" t="s">
        <v>108</v>
      </c>
      <c r="F6" s="147" t="s">
        <v>109</v>
      </c>
      <c r="G6" s="148" t="s">
        <v>29</v>
      </c>
      <c r="H6" s="151" t="s">
        <v>30</v>
      </c>
      <c r="I6" s="151" t="s">
        <v>110</v>
      </c>
      <c r="J6" s="151" t="s">
        <v>31</v>
      </c>
      <c r="K6" s="151" t="s">
        <v>111</v>
      </c>
      <c r="L6" s="151" t="s">
        <v>112</v>
      </c>
      <c r="M6" s="151" t="s">
        <v>113</v>
      </c>
      <c r="N6" s="151" t="s">
        <v>114</v>
      </c>
      <c r="O6" s="151" t="s">
        <v>115</v>
      </c>
      <c r="P6" s="151" t="s">
        <v>116</v>
      </c>
      <c r="Q6" s="151" t="s">
        <v>117</v>
      </c>
      <c r="R6" s="151" t="s">
        <v>118</v>
      </c>
      <c r="S6" s="151" t="s">
        <v>119</v>
      </c>
      <c r="T6" s="151" t="s">
        <v>120</v>
      </c>
      <c r="U6" s="151" t="s">
        <v>121</v>
      </c>
      <c r="V6" s="151" t="s">
        <v>122</v>
      </c>
      <c r="W6" s="151" t="s">
        <v>123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5" t="s">
        <v>124</v>
      </c>
      <c r="B8" s="166" t="s">
        <v>64</v>
      </c>
      <c r="C8" s="188" t="s">
        <v>65</v>
      </c>
      <c r="D8" s="167"/>
      <c r="E8" s="168"/>
      <c r="F8" s="169"/>
      <c r="G8" s="169">
        <f>SUMIF(AG9:AG9,"&lt;&gt;NOR",G9:G9)</f>
        <v>0</v>
      </c>
      <c r="H8" s="169"/>
      <c r="I8" s="169">
        <f>SUM(I9:I9)</f>
        <v>0</v>
      </c>
      <c r="J8" s="169"/>
      <c r="K8" s="169">
        <f>SUM(K9:K9)</f>
        <v>0</v>
      </c>
      <c r="L8" s="169"/>
      <c r="M8" s="169">
        <f>SUM(M9:M9)</f>
        <v>0</v>
      </c>
      <c r="N8" s="169"/>
      <c r="O8" s="169">
        <f>SUM(O9:O9)</f>
        <v>0.08</v>
      </c>
      <c r="P8" s="169"/>
      <c r="Q8" s="169">
        <f>SUM(Q9:Q9)</f>
        <v>0</v>
      </c>
      <c r="R8" s="169"/>
      <c r="S8" s="169"/>
      <c r="T8" s="170"/>
      <c r="U8" s="164"/>
      <c r="V8" s="164">
        <f>SUM(V9:V9)</f>
        <v>0.93</v>
      </c>
      <c r="W8" s="164"/>
      <c r="AG8" t="s">
        <v>125</v>
      </c>
    </row>
    <row r="9" spans="1:60" outlineLevel="1" x14ac:dyDescent="0.2">
      <c r="A9" s="178">
        <v>1</v>
      </c>
      <c r="B9" s="179" t="s">
        <v>126</v>
      </c>
      <c r="C9" s="189" t="s">
        <v>127</v>
      </c>
      <c r="D9" s="180" t="s">
        <v>128</v>
      </c>
      <c r="E9" s="181">
        <v>1.2000000000000002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15</v>
      </c>
      <c r="M9" s="183">
        <f>G9*(1+L9/100)</f>
        <v>0</v>
      </c>
      <c r="N9" s="183">
        <v>6.9810000000000011E-2</v>
      </c>
      <c r="O9" s="183">
        <f>ROUND(E9*N9,2)</f>
        <v>0.08</v>
      </c>
      <c r="P9" s="183">
        <v>0</v>
      </c>
      <c r="Q9" s="183">
        <f>ROUND(E9*P9,2)</f>
        <v>0</v>
      </c>
      <c r="R9" s="183" t="s">
        <v>129</v>
      </c>
      <c r="S9" s="183" t="s">
        <v>130</v>
      </c>
      <c r="T9" s="184" t="s">
        <v>130</v>
      </c>
      <c r="U9" s="162">
        <v>0.77700000000000002</v>
      </c>
      <c r="V9" s="162">
        <f>ROUND(E9*U9,2)</f>
        <v>0.93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131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65" t="s">
        <v>124</v>
      </c>
      <c r="B10" s="166" t="s">
        <v>66</v>
      </c>
      <c r="C10" s="188" t="s">
        <v>67</v>
      </c>
      <c r="D10" s="167"/>
      <c r="E10" s="168"/>
      <c r="F10" s="169"/>
      <c r="G10" s="169">
        <f>SUMIF(AG11:AG24,"&lt;&gt;NOR",G11:G24)</f>
        <v>0</v>
      </c>
      <c r="H10" s="169"/>
      <c r="I10" s="169">
        <f>SUM(I11:I24)</f>
        <v>0</v>
      </c>
      <c r="J10" s="169"/>
      <c r="K10" s="169">
        <f>SUM(K11:K24)</f>
        <v>0</v>
      </c>
      <c r="L10" s="169"/>
      <c r="M10" s="169">
        <f>SUM(M11:M24)</f>
        <v>0</v>
      </c>
      <c r="N10" s="169"/>
      <c r="O10" s="169">
        <f>SUM(O11:O24)</f>
        <v>1.1700000000000002</v>
      </c>
      <c r="P10" s="169"/>
      <c r="Q10" s="169">
        <f>SUM(Q11:Q24)</f>
        <v>0</v>
      </c>
      <c r="R10" s="169"/>
      <c r="S10" s="169"/>
      <c r="T10" s="170"/>
      <c r="U10" s="164"/>
      <c r="V10" s="164">
        <f>SUM(V11:V24)</f>
        <v>108.64999999999999</v>
      </c>
      <c r="W10" s="164"/>
      <c r="AG10" t="s">
        <v>125</v>
      </c>
    </row>
    <row r="11" spans="1:60" outlineLevel="1" x14ac:dyDescent="0.2">
      <c r="A11" s="171">
        <v>2</v>
      </c>
      <c r="B11" s="172" t="s">
        <v>132</v>
      </c>
      <c r="C11" s="190" t="s">
        <v>133</v>
      </c>
      <c r="D11" s="173" t="s">
        <v>128</v>
      </c>
      <c r="E11" s="174">
        <v>146.55040000000002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15</v>
      </c>
      <c r="M11" s="176">
        <f>G11*(1+L11/100)</f>
        <v>0</v>
      </c>
      <c r="N11" s="176">
        <v>3.7000000000000005E-4</v>
      </c>
      <c r="O11" s="176">
        <f>ROUND(E11*N11,2)</f>
        <v>0.05</v>
      </c>
      <c r="P11" s="176">
        <v>0</v>
      </c>
      <c r="Q11" s="176">
        <f>ROUND(E11*P11,2)</f>
        <v>0</v>
      </c>
      <c r="R11" s="176" t="s">
        <v>129</v>
      </c>
      <c r="S11" s="176" t="s">
        <v>130</v>
      </c>
      <c r="T11" s="177" t="s">
        <v>130</v>
      </c>
      <c r="U11" s="162">
        <v>7.0000000000000007E-2</v>
      </c>
      <c r="V11" s="162">
        <f>ROUND(E11*U11,2)</f>
        <v>10.26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131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45" t="s">
        <v>134</v>
      </c>
      <c r="D12" s="246"/>
      <c r="E12" s="246"/>
      <c r="F12" s="246"/>
      <c r="G12" s="246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135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1">
        <v>3</v>
      </c>
      <c r="B13" s="172" t="s">
        <v>136</v>
      </c>
      <c r="C13" s="190" t="s">
        <v>137</v>
      </c>
      <c r="D13" s="173" t="s">
        <v>128</v>
      </c>
      <c r="E13" s="174">
        <v>13.5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15</v>
      </c>
      <c r="M13" s="176">
        <f>G13*(1+L13/100)</f>
        <v>0</v>
      </c>
      <c r="N13" s="176">
        <v>4.0000000000000003E-5</v>
      </c>
      <c r="O13" s="176">
        <f>ROUND(E13*N13,2)</f>
        <v>0</v>
      </c>
      <c r="P13" s="176">
        <v>0</v>
      </c>
      <c r="Q13" s="176">
        <f>ROUND(E13*P13,2)</f>
        <v>0</v>
      </c>
      <c r="R13" s="176" t="s">
        <v>129</v>
      </c>
      <c r="S13" s="176" t="s">
        <v>130</v>
      </c>
      <c r="T13" s="177" t="s">
        <v>130</v>
      </c>
      <c r="U13" s="162">
        <v>7.8000000000000014E-2</v>
      </c>
      <c r="V13" s="162">
        <f>ROUND(E13*U13,2)</f>
        <v>1.05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131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 x14ac:dyDescent="0.2">
      <c r="A14" s="159"/>
      <c r="B14" s="160"/>
      <c r="C14" s="245" t="s">
        <v>138</v>
      </c>
      <c r="D14" s="246"/>
      <c r="E14" s="246"/>
      <c r="F14" s="246"/>
      <c r="G14" s="246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135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85" t="str">
        <f>C14</f>
        <v>které se zřizují před úpravami povrchu, a obalení osazených dveřních zárubní před znečištěním při úpravách povrchu nástřikem plastických maltovin včetně pozdějšího odkrytí,</v>
      </c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71">
        <v>4</v>
      </c>
      <c r="B15" s="172" t="s">
        <v>139</v>
      </c>
      <c r="C15" s="190" t="s">
        <v>140</v>
      </c>
      <c r="D15" s="173" t="s">
        <v>128</v>
      </c>
      <c r="E15" s="174">
        <v>37.736400000000003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15</v>
      </c>
      <c r="M15" s="176">
        <f>G15*(1+L15/100)</f>
        <v>0</v>
      </c>
      <c r="N15" s="176">
        <v>7.6800000000000002E-3</v>
      </c>
      <c r="O15" s="176">
        <f>ROUND(E15*N15,2)</f>
        <v>0.28999999999999998</v>
      </c>
      <c r="P15" s="176">
        <v>0</v>
      </c>
      <c r="Q15" s="176">
        <f>ROUND(E15*P15,2)</f>
        <v>0</v>
      </c>
      <c r="R15" s="176" t="s">
        <v>129</v>
      </c>
      <c r="S15" s="176" t="s">
        <v>130</v>
      </c>
      <c r="T15" s="177" t="s">
        <v>130</v>
      </c>
      <c r="U15" s="162">
        <v>0.38100000000000001</v>
      </c>
      <c r="V15" s="162">
        <f>ROUND(E15*U15,2)</f>
        <v>14.38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131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59"/>
      <c r="B16" s="160"/>
      <c r="C16" s="245" t="s">
        <v>141</v>
      </c>
      <c r="D16" s="246"/>
      <c r="E16" s="246"/>
      <c r="F16" s="246"/>
      <c r="G16" s="246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135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85" t="str">
        <f>C16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8">
        <v>5</v>
      </c>
      <c r="B17" s="179" t="s">
        <v>142</v>
      </c>
      <c r="C17" s="189" t="s">
        <v>143</v>
      </c>
      <c r="D17" s="180" t="s">
        <v>128</v>
      </c>
      <c r="E17" s="181">
        <v>37.736400000000003</v>
      </c>
      <c r="F17" s="182"/>
      <c r="G17" s="183">
        <f>ROUND(E17*F17,2)</f>
        <v>0</v>
      </c>
      <c r="H17" s="182"/>
      <c r="I17" s="183">
        <f>ROUND(E17*H17,2)</f>
        <v>0</v>
      </c>
      <c r="J17" s="182"/>
      <c r="K17" s="183">
        <f>ROUND(E17*J17,2)</f>
        <v>0</v>
      </c>
      <c r="L17" s="183">
        <v>15</v>
      </c>
      <c r="M17" s="183">
        <f>G17*(1+L17/100)</f>
        <v>0</v>
      </c>
      <c r="N17" s="183">
        <v>3.4000000000000002E-4</v>
      </c>
      <c r="O17" s="183">
        <f>ROUND(E17*N17,2)</f>
        <v>0.01</v>
      </c>
      <c r="P17" s="183">
        <v>0</v>
      </c>
      <c r="Q17" s="183">
        <f>ROUND(E17*P17,2)</f>
        <v>0</v>
      </c>
      <c r="R17" s="183" t="s">
        <v>129</v>
      </c>
      <c r="S17" s="183" t="s">
        <v>130</v>
      </c>
      <c r="T17" s="184" t="s">
        <v>130</v>
      </c>
      <c r="U17" s="162">
        <v>0.33</v>
      </c>
      <c r="V17" s="162">
        <f>ROUND(E17*U17,2)</f>
        <v>12.45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131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8">
        <v>6</v>
      </c>
      <c r="B18" s="179" t="s">
        <v>144</v>
      </c>
      <c r="C18" s="189" t="s">
        <v>145</v>
      </c>
      <c r="D18" s="180" t="s">
        <v>128</v>
      </c>
      <c r="E18" s="181">
        <v>112.84200000000001</v>
      </c>
      <c r="F18" s="182"/>
      <c r="G18" s="183">
        <f>ROUND(E18*F18,2)</f>
        <v>0</v>
      </c>
      <c r="H18" s="182"/>
      <c r="I18" s="183">
        <f>ROUND(E18*H18,2)</f>
        <v>0</v>
      </c>
      <c r="J18" s="182"/>
      <c r="K18" s="183">
        <f>ROUND(E18*J18,2)</f>
        <v>0</v>
      </c>
      <c r="L18" s="183">
        <v>15</v>
      </c>
      <c r="M18" s="183">
        <f>G18*(1+L18/100)</f>
        <v>0</v>
      </c>
      <c r="N18" s="183">
        <v>1.9000000000000002E-3</v>
      </c>
      <c r="O18" s="183">
        <f>ROUND(E18*N18,2)</f>
        <v>0.21</v>
      </c>
      <c r="P18" s="183">
        <v>0</v>
      </c>
      <c r="Q18" s="183">
        <f>ROUND(E18*P18,2)</f>
        <v>0</v>
      </c>
      <c r="R18" s="183" t="s">
        <v>146</v>
      </c>
      <c r="S18" s="183" t="s">
        <v>130</v>
      </c>
      <c r="T18" s="184" t="s">
        <v>130</v>
      </c>
      <c r="U18" s="162">
        <v>0.10918000000000001</v>
      </c>
      <c r="V18" s="162">
        <f>ROUND(E18*U18,2)</f>
        <v>12.32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131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1">
        <v>7</v>
      </c>
      <c r="B19" s="172" t="s">
        <v>147</v>
      </c>
      <c r="C19" s="190" t="s">
        <v>148</v>
      </c>
      <c r="D19" s="173" t="s">
        <v>128</v>
      </c>
      <c r="E19" s="174">
        <v>112.84200000000001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15</v>
      </c>
      <c r="M19" s="176">
        <f>G19*(1+L19/100)</f>
        <v>0</v>
      </c>
      <c r="N19" s="176">
        <v>4.4600000000000004E-3</v>
      </c>
      <c r="O19" s="176">
        <f>ROUND(E19*N19,2)</f>
        <v>0.5</v>
      </c>
      <c r="P19" s="176">
        <v>0</v>
      </c>
      <c r="Q19" s="176">
        <f>ROUND(E19*P19,2)</f>
        <v>0</v>
      </c>
      <c r="R19" s="176" t="s">
        <v>129</v>
      </c>
      <c r="S19" s="176" t="s">
        <v>130</v>
      </c>
      <c r="T19" s="177" t="s">
        <v>130</v>
      </c>
      <c r="U19" s="162">
        <v>0.25116000000000005</v>
      </c>
      <c r="V19" s="162">
        <f>ROUND(E19*U19,2)</f>
        <v>28.34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131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59"/>
      <c r="B20" s="160"/>
      <c r="C20" s="245" t="s">
        <v>149</v>
      </c>
      <c r="D20" s="246"/>
      <c r="E20" s="246"/>
      <c r="F20" s="246"/>
      <c r="G20" s="246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135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85" t="str">
        <f>C20</f>
        <v>na rovném povrchu vnitřních stěn, pilířů, svislých panelových konstrukcí, s nejnutnějším obroušením podkladu (pemzou apod.) a oprášením,</v>
      </c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71">
        <v>8</v>
      </c>
      <c r="B21" s="172" t="s">
        <v>150</v>
      </c>
      <c r="C21" s="190" t="s">
        <v>151</v>
      </c>
      <c r="D21" s="173" t="s">
        <v>128</v>
      </c>
      <c r="E21" s="174">
        <v>8.5150000000000006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15</v>
      </c>
      <c r="M21" s="176">
        <f>G21*(1+L21/100)</f>
        <v>0</v>
      </c>
      <c r="N21" s="176">
        <v>8.5100000000000002E-3</v>
      </c>
      <c r="O21" s="176">
        <f>ROUND(E21*N21,2)</f>
        <v>7.0000000000000007E-2</v>
      </c>
      <c r="P21" s="176">
        <v>0</v>
      </c>
      <c r="Q21" s="176">
        <f>ROUND(E21*P21,2)</f>
        <v>0</v>
      </c>
      <c r="R21" s="176" t="s">
        <v>129</v>
      </c>
      <c r="S21" s="176" t="s">
        <v>130</v>
      </c>
      <c r="T21" s="177" t="s">
        <v>130</v>
      </c>
      <c r="U21" s="162">
        <v>0.32500000000000001</v>
      </c>
      <c r="V21" s="162">
        <f>ROUND(E21*U21,2)</f>
        <v>2.77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131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5" t="s">
        <v>152</v>
      </c>
      <c r="D22" s="246"/>
      <c r="E22" s="246"/>
      <c r="F22" s="246"/>
      <c r="G22" s="246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135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1">
        <v>9</v>
      </c>
      <c r="B23" s="172" t="s">
        <v>153</v>
      </c>
      <c r="C23" s="190" t="s">
        <v>154</v>
      </c>
      <c r="D23" s="173" t="s">
        <v>128</v>
      </c>
      <c r="E23" s="174">
        <v>112.84200000000001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15</v>
      </c>
      <c r="M23" s="176">
        <f>G23*(1+L23/100)</f>
        <v>0</v>
      </c>
      <c r="N23" s="176">
        <v>3.4000000000000002E-4</v>
      </c>
      <c r="O23" s="176">
        <f>ROUND(E23*N23,2)</f>
        <v>0.04</v>
      </c>
      <c r="P23" s="176">
        <v>0</v>
      </c>
      <c r="Q23" s="176">
        <f>ROUND(E23*P23,2)</f>
        <v>0</v>
      </c>
      <c r="R23" s="176" t="s">
        <v>129</v>
      </c>
      <c r="S23" s="176" t="s">
        <v>130</v>
      </c>
      <c r="T23" s="177" t="s">
        <v>130</v>
      </c>
      <c r="U23" s="162">
        <v>0.24000000000000002</v>
      </c>
      <c r="V23" s="162">
        <f>ROUND(E23*U23,2)</f>
        <v>27.08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131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45" t="s">
        <v>155</v>
      </c>
      <c r="D24" s="246"/>
      <c r="E24" s="246"/>
      <c r="F24" s="246"/>
      <c r="G24" s="246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135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5" t="s">
        <v>124</v>
      </c>
      <c r="B25" s="166" t="s">
        <v>68</v>
      </c>
      <c r="C25" s="188" t="s">
        <v>69</v>
      </c>
      <c r="D25" s="167"/>
      <c r="E25" s="168"/>
      <c r="F25" s="169"/>
      <c r="G25" s="169">
        <f>SUMIF(AG26:AG30,"&lt;&gt;NOR",G26:G30)</f>
        <v>0</v>
      </c>
      <c r="H25" s="169"/>
      <c r="I25" s="169">
        <f>SUM(I26:I30)</f>
        <v>0</v>
      </c>
      <c r="J25" s="169"/>
      <c r="K25" s="169">
        <f>SUM(K26:K30)</f>
        <v>0</v>
      </c>
      <c r="L25" s="169"/>
      <c r="M25" s="169">
        <f>SUM(M26:M30)</f>
        <v>0</v>
      </c>
      <c r="N25" s="169"/>
      <c r="O25" s="169">
        <f>SUM(O26:O30)</f>
        <v>0</v>
      </c>
      <c r="P25" s="169"/>
      <c r="Q25" s="169">
        <f>SUM(Q26:Q30)</f>
        <v>0.25</v>
      </c>
      <c r="R25" s="169"/>
      <c r="S25" s="169"/>
      <c r="T25" s="170"/>
      <c r="U25" s="164"/>
      <c r="V25" s="164">
        <f>SUM(V26:V30)</f>
        <v>3.05</v>
      </c>
      <c r="W25" s="164"/>
      <c r="AG25" t="s">
        <v>125</v>
      </c>
    </row>
    <row r="26" spans="1:60" outlineLevel="1" x14ac:dyDescent="0.2">
      <c r="A26" s="171">
        <v>10</v>
      </c>
      <c r="B26" s="172" t="s">
        <v>156</v>
      </c>
      <c r="C26" s="190" t="s">
        <v>157</v>
      </c>
      <c r="D26" s="173" t="s">
        <v>158</v>
      </c>
      <c r="E26" s="174">
        <v>5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15</v>
      </c>
      <c r="M26" s="176">
        <f>G26*(1+L26/100)</f>
        <v>0</v>
      </c>
      <c r="N26" s="176">
        <v>0</v>
      </c>
      <c r="O26" s="176">
        <f>ROUND(E26*N26,2)</f>
        <v>0</v>
      </c>
      <c r="P26" s="176">
        <v>0</v>
      </c>
      <c r="Q26" s="176">
        <f>ROUND(E26*P26,2)</f>
        <v>0</v>
      </c>
      <c r="R26" s="176" t="s">
        <v>159</v>
      </c>
      <c r="S26" s="176" t="s">
        <v>130</v>
      </c>
      <c r="T26" s="177" t="s">
        <v>130</v>
      </c>
      <c r="U26" s="162">
        <v>0.05</v>
      </c>
      <c r="V26" s="162">
        <f>ROUND(E26*U26,2)</f>
        <v>0.25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131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45" t="s">
        <v>160</v>
      </c>
      <c r="D27" s="246"/>
      <c r="E27" s="246"/>
      <c r="F27" s="246"/>
      <c r="G27" s="246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135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33.75" outlineLevel="1" x14ac:dyDescent="0.2">
      <c r="A28" s="178">
        <v>11</v>
      </c>
      <c r="B28" s="179" t="s">
        <v>161</v>
      </c>
      <c r="C28" s="189" t="s">
        <v>162</v>
      </c>
      <c r="D28" s="180" t="s">
        <v>128</v>
      </c>
      <c r="E28" s="181">
        <v>1.6</v>
      </c>
      <c r="F28" s="182"/>
      <c r="G28" s="183">
        <f>ROUND(E28*F28,2)</f>
        <v>0</v>
      </c>
      <c r="H28" s="182"/>
      <c r="I28" s="183">
        <f>ROUND(E28*H28,2)</f>
        <v>0</v>
      </c>
      <c r="J28" s="182"/>
      <c r="K28" s="183">
        <f>ROUND(E28*J28,2)</f>
        <v>0</v>
      </c>
      <c r="L28" s="183">
        <v>15</v>
      </c>
      <c r="M28" s="183">
        <f>G28*(1+L28/100)</f>
        <v>0</v>
      </c>
      <c r="N28" s="183">
        <v>1.17E-3</v>
      </c>
      <c r="O28" s="183">
        <f>ROUND(E28*N28,2)</f>
        <v>0</v>
      </c>
      <c r="P28" s="183">
        <v>7.6000000000000012E-2</v>
      </c>
      <c r="Q28" s="183">
        <f>ROUND(E28*P28,2)</f>
        <v>0.12</v>
      </c>
      <c r="R28" s="183" t="s">
        <v>159</v>
      </c>
      <c r="S28" s="183" t="s">
        <v>130</v>
      </c>
      <c r="T28" s="184" t="s">
        <v>130</v>
      </c>
      <c r="U28" s="162">
        <v>0.93900000000000006</v>
      </c>
      <c r="V28" s="162">
        <f>ROUND(E28*U28,2)</f>
        <v>1.5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131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71">
        <v>12</v>
      </c>
      <c r="B29" s="172" t="s">
        <v>163</v>
      </c>
      <c r="C29" s="190" t="s">
        <v>164</v>
      </c>
      <c r="D29" s="173" t="s">
        <v>128</v>
      </c>
      <c r="E29" s="174">
        <v>1.8800000000000001</v>
      </c>
      <c r="F29" s="175"/>
      <c r="G29" s="176">
        <f>ROUND(E29*F29,2)</f>
        <v>0</v>
      </c>
      <c r="H29" s="175"/>
      <c r="I29" s="176">
        <f>ROUND(E29*H29,2)</f>
        <v>0</v>
      </c>
      <c r="J29" s="175"/>
      <c r="K29" s="176">
        <f>ROUND(E29*J29,2)</f>
        <v>0</v>
      </c>
      <c r="L29" s="176">
        <v>15</v>
      </c>
      <c r="M29" s="176">
        <f>G29*(1+L29/100)</f>
        <v>0</v>
      </c>
      <c r="N29" s="176">
        <v>0</v>
      </c>
      <c r="O29" s="176">
        <f>ROUND(E29*N29,2)</f>
        <v>0</v>
      </c>
      <c r="P29" s="176">
        <v>6.8000000000000005E-2</v>
      </c>
      <c r="Q29" s="176">
        <f>ROUND(E29*P29,2)</f>
        <v>0.13</v>
      </c>
      <c r="R29" s="176" t="s">
        <v>159</v>
      </c>
      <c r="S29" s="176" t="s">
        <v>130</v>
      </c>
      <c r="T29" s="177" t="s">
        <v>130</v>
      </c>
      <c r="U29" s="162">
        <v>0.69000000000000006</v>
      </c>
      <c r="V29" s="162">
        <f>ROUND(E29*U29,2)</f>
        <v>1.3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131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5" t="s">
        <v>165</v>
      </c>
      <c r="D30" s="246"/>
      <c r="E30" s="246"/>
      <c r="F30" s="246"/>
      <c r="G30" s="246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135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5" t="s">
        <v>124</v>
      </c>
      <c r="B31" s="166" t="s">
        <v>70</v>
      </c>
      <c r="C31" s="188" t="s">
        <v>71</v>
      </c>
      <c r="D31" s="167"/>
      <c r="E31" s="168"/>
      <c r="F31" s="169"/>
      <c r="G31" s="169">
        <f>SUMIF(AG32:AG33,"&lt;&gt;NOR",G32:G33)</f>
        <v>0</v>
      </c>
      <c r="H31" s="169"/>
      <c r="I31" s="169">
        <f>SUM(I32:I33)</f>
        <v>0</v>
      </c>
      <c r="J31" s="169"/>
      <c r="K31" s="169">
        <f>SUM(K32:K33)</f>
        <v>0</v>
      </c>
      <c r="L31" s="169"/>
      <c r="M31" s="169">
        <f>SUM(M32:M33)</f>
        <v>0</v>
      </c>
      <c r="N31" s="169"/>
      <c r="O31" s="169">
        <f>SUM(O32:O33)</f>
        <v>0</v>
      </c>
      <c r="P31" s="169"/>
      <c r="Q31" s="169">
        <f>SUM(Q32:Q33)</f>
        <v>0</v>
      </c>
      <c r="R31" s="169"/>
      <c r="S31" s="169"/>
      <c r="T31" s="170"/>
      <c r="U31" s="164"/>
      <c r="V31" s="164">
        <f>SUM(V32:V33)</f>
        <v>1.07</v>
      </c>
      <c r="W31" s="164"/>
      <c r="AG31" t="s">
        <v>125</v>
      </c>
    </row>
    <row r="32" spans="1:60" outlineLevel="1" x14ac:dyDescent="0.2">
      <c r="A32" s="171">
        <v>13</v>
      </c>
      <c r="B32" s="172" t="s">
        <v>166</v>
      </c>
      <c r="C32" s="190" t="s">
        <v>167</v>
      </c>
      <c r="D32" s="173" t="s">
        <v>168</v>
      </c>
      <c r="E32" s="174">
        <v>2.7241600000000004</v>
      </c>
      <c r="F32" s="175"/>
      <c r="G32" s="176">
        <f>ROUND(E32*F32,2)</f>
        <v>0</v>
      </c>
      <c r="H32" s="175"/>
      <c r="I32" s="176">
        <f>ROUND(E32*H32,2)</f>
        <v>0</v>
      </c>
      <c r="J32" s="175"/>
      <c r="K32" s="176">
        <f>ROUND(E32*J32,2)</f>
        <v>0</v>
      </c>
      <c r="L32" s="176">
        <v>15</v>
      </c>
      <c r="M32" s="176">
        <f>G32*(1+L32/100)</f>
        <v>0</v>
      </c>
      <c r="N32" s="176">
        <v>0</v>
      </c>
      <c r="O32" s="176">
        <f>ROUND(E32*N32,2)</f>
        <v>0</v>
      </c>
      <c r="P32" s="176">
        <v>0</v>
      </c>
      <c r="Q32" s="176">
        <f>ROUND(E32*P32,2)</f>
        <v>0</v>
      </c>
      <c r="R32" s="176" t="s">
        <v>129</v>
      </c>
      <c r="S32" s="176" t="s">
        <v>130</v>
      </c>
      <c r="T32" s="177" t="s">
        <v>130</v>
      </c>
      <c r="U32" s="162">
        <v>0.39300000000000002</v>
      </c>
      <c r="V32" s="162">
        <f>ROUND(E32*U32,2)</f>
        <v>1.07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169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59"/>
      <c r="B33" s="160"/>
      <c r="C33" s="245" t="s">
        <v>170</v>
      </c>
      <c r="D33" s="246"/>
      <c r="E33" s="246"/>
      <c r="F33" s="246"/>
      <c r="G33" s="246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135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85" t="str">
        <f>C33</f>
        <v>přesun hmot pro budovy občanské výstavby (JKSO 801), budovy pro bydlení (JKSO 803) budovy pro výrobu a služby (JKSO 812) s nosnou svislou konstrukcí zděnou z cihel nebo tvárnic nebo kovovou</v>
      </c>
      <c r="BB33" s="152"/>
      <c r="BC33" s="152"/>
      <c r="BD33" s="152"/>
      <c r="BE33" s="152"/>
      <c r="BF33" s="152"/>
      <c r="BG33" s="152"/>
      <c r="BH33" s="152"/>
    </row>
    <row r="34" spans="1:60" x14ac:dyDescent="0.2">
      <c r="A34" s="165" t="s">
        <v>124</v>
      </c>
      <c r="B34" s="166" t="s">
        <v>72</v>
      </c>
      <c r="C34" s="188" t="s">
        <v>73</v>
      </c>
      <c r="D34" s="167"/>
      <c r="E34" s="168"/>
      <c r="F34" s="169"/>
      <c r="G34" s="169">
        <f>SUMIF(AG35:AG41,"&lt;&gt;NOR",G35:G41)</f>
        <v>0</v>
      </c>
      <c r="H34" s="169"/>
      <c r="I34" s="169">
        <f>SUM(I35:I41)</f>
        <v>0</v>
      </c>
      <c r="J34" s="169"/>
      <c r="K34" s="169">
        <f>SUM(K35:K41)</f>
        <v>0</v>
      </c>
      <c r="L34" s="169"/>
      <c r="M34" s="169">
        <f>SUM(M35:M41)</f>
        <v>0</v>
      </c>
      <c r="N34" s="169"/>
      <c r="O34" s="169">
        <f>SUM(O35:O41)</f>
        <v>0</v>
      </c>
      <c r="P34" s="169"/>
      <c r="Q34" s="169">
        <f>SUM(Q35:Q41)</f>
        <v>0.01</v>
      </c>
      <c r="R34" s="169"/>
      <c r="S34" s="169"/>
      <c r="T34" s="170"/>
      <c r="U34" s="164"/>
      <c r="V34" s="164">
        <f>SUM(V35:V41)</f>
        <v>3.1999999999999997</v>
      </c>
      <c r="W34" s="164"/>
      <c r="AG34" t="s">
        <v>125</v>
      </c>
    </row>
    <row r="35" spans="1:60" outlineLevel="1" x14ac:dyDescent="0.2">
      <c r="A35" s="178">
        <v>14</v>
      </c>
      <c r="B35" s="179" t="s">
        <v>171</v>
      </c>
      <c r="C35" s="189" t="s">
        <v>172</v>
      </c>
      <c r="D35" s="180" t="s">
        <v>173</v>
      </c>
      <c r="E35" s="181">
        <v>1.3</v>
      </c>
      <c r="F35" s="182"/>
      <c r="G35" s="183">
        <f>ROUND(E35*F35,2)</f>
        <v>0</v>
      </c>
      <c r="H35" s="182"/>
      <c r="I35" s="183">
        <f>ROUND(E35*H35,2)</f>
        <v>0</v>
      </c>
      <c r="J35" s="182"/>
      <c r="K35" s="183">
        <f>ROUND(E35*J35,2)</f>
        <v>0</v>
      </c>
      <c r="L35" s="183">
        <v>15</v>
      </c>
      <c r="M35" s="183">
        <f>G35*(1+L35/100)</f>
        <v>0</v>
      </c>
      <c r="N35" s="183">
        <v>4.7000000000000004E-4</v>
      </c>
      <c r="O35" s="183">
        <f>ROUND(E35*N35,2)</f>
        <v>0</v>
      </c>
      <c r="P35" s="183">
        <v>0</v>
      </c>
      <c r="Q35" s="183">
        <f>ROUND(E35*P35,2)</f>
        <v>0</v>
      </c>
      <c r="R35" s="183" t="s">
        <v>174</v>
      </c>
      <c r="S35" s="183" t="s">
        <v>130</v>
      </c>
      <c r="T35" s="184" t="s">
        <v>130</v>
      </c>
      <c r="U35" s="162">
        <v>0.35900000000000004</v>
      </c>
      <c r="V35" s="162">
        <f>ROUND(E35*U35,2)</f>
        <v>0.47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131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78">
        <v>15</v>
      </c>
      <c r="B36" s="179" t="s">
        <v>175</v>
      </c>
      <c r="C36" s="189" t="s">
        <v>176</v>
      </c>
      <c r="D36" s="180" t="s">
        <v>173</v>
      </c>
      <c r="E36" s="181">
        <v>0.8</v>
      </c>
      <c r="F36" s="182"/>
      <c r="G36" s="183">
        <f>ROUND(E36*F36,2)</f>
        <v>0</v>
      </c>
      <c r="H36" s="182"/>
      <c r="I36" s="183">
        <f>ROUND(E36*H36,2)</f>
        <v>0</v>
      </c>
      <c r="J36" s="182"/>
      <c r="K36" s="183">
        <f>ROUND(E36*J36,2)</f>
        <v>0</v>
      </c>
      <c r="L36" s="183">
        <v>15</v>
      </c>
      <c r="M36" s="183">
        <f>G36*(1+L36/100)</f>
        <v>0</v>
      </c>
      <c r="N36" s="183">
        <v>1.5200000000000001E-3</v>
      </c>
      <c r="O36" s="183">
        <f>ROUND(E36*N36,2)</f>
        <v>0</v>
      </c>
      <c r="P36" s="183">
        <v>0</v>
      </c>
      <c r="Q36" s="183">
        <f>ROUND(E36*P36,2)</f>
        <v>0</v>
      </c>
      <c r="R36" s="183" t="s">
        <v>174</v>
      </c>
      <c r="S36" s="183" t="s">
        <v>130</v>
      </c>
      <c r="T36" s="184" t="s">
        <v>130</v>
      </c>
      <c r="U36" s="162">
        <v>1.173</v>
      </c>
      <c r="V36" s="162">
        <f>ROUND(E36*U36,2)</f>
        <v>0.94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131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8">
        <v>16</v>
      </c>
      <c r="B37" s="179" t="s">
        <v>177</v>
      </c>
      <c r="C37" s="189" t="s">
        <v>178</v>
      </c>
      <c r="D37" s="180" t="s">
        <v>173</v>
      </c>
      <c r="E37" s="181">
        <v>1.8</v>
      </c>
      <c r="F37" s="182"/>
      <c r="G37" s="183">
        <f>ROUND(E37*F37,2)</f>
        <v>0</v>
      </c>
      <c r="H37" s="182"/>
      <c r="I37" s="183">
        <f>ROUND(E37*H37,2)</f>
        <v>0</v>
      </c>
      <c r="J37" s="182"/>
      <c r="K37" s="183">
        <f>ROUND(E37*J37,2)</f>
        <v>0</v>
      </c>
      <c r="L37" s="183">
        <v>15</v>
      </c>
      <c r="M37" s="183">
        <f>G37*(1+L37/100)</f>
        <v>0</v>
      </c>
      <c r="N37" s="183">
        <v>7.8000000000000009E-4</v>
      </c>
      <c r="O37" s="183">
        <f>ROUND(E37*N37,2)</f>
        <v>0</v>
      </c>
      <c r="P37" s="183">
        <v>0</v>
      </c>
      <c r="Q37" s="183">
        <f>ROUND(E37*P37,2)</f>
        <v>0</v>
      </c>
      <c r="R37" s="183" t="s">
        <v>174</v>
      </c>
      <c r="S37" s="183" t="s">
        <v>130</v>
      </c>
      <c r="T37" s="184" t="s">
        <v>130</v>
      </c>
      <c r="U37" s="162">
        <v>0.81900000000000006</v>
      </c>
      <c r="V37" s="162">
        <f>ROUND(E37*U37,2)</f>
        <v>1.47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131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1">
        <v>17</v>
      </c>
      <c r="B38" s="172" t="s">
        <v>179</v>
      </c>
      <c r="C38" s="190" t="s">
        <v>180</v>
      </c>
      <c r="D38" s="173" t="s">
        <v>173</v>
      </c>
      <c r="E38" s="174">
        <v>3.9000000000000004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15</v>
      </c>
      <c r="M38" s="176">
        <f>G38*(1+L38/100)</f>
        <v>0</v>
      </c>
      <c r="N38" s="176">
        <v>0</v>
      </c>
      <c r="O38" s="176">
        <f>ROUND(E38*N38,2)</f>
        <v>0</v>
      </c>
      <c r="P38" s="176">
        <v>1.9800000000000004E-3</v>
      </c>
      <c r="Q38" s="176">
        <f>ROUND(E38*P38,2)</f>
        <v>0.01</v>
      </c>
      <c r="R38" s="176" t="s">
        <v>174</v>
      </c>
      <c r="S38" s="176" t="s">
        <v>130</v>
      </c>
      <c r="T38" s="177" t="s">
        <v>130</v>
      </c>
      <c r="U38" s="162">
        <v>8.3000000000000004E-2</v>
      </c>
      <c r="V38" s="162">
        <f>ROUND(E38*U38,2)</f>
        <v>0.32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131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245" t="s">
        <v>181</v>
      </c>
      <c r="D39" s="246"/>
      <c r="E39" s="246"/>
      <c r="F39" s="246"/>
      <c r="G39" s="246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135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>
        <v>18</v>
      </c>
      <c r="B40" s="160" t="s">
        <v>182</v>
      </c>
      <c r="C40" s="191" t="s">
        <v>183</v>
      </c>
      <c r="D40" s="161" t="s">
        <v>0</v>
      </c>
      <c r="E40" s="186"/>
      <c r="F40" s="163"/>
      <c r="G40" s="162">
        <f>ROUND(E40*F40,2)</f>
        <v>0</v>
      </c>
      <c r="H40" s="163"/>
      <c r="I40" s="162">
        <f>ROUND(E40*H40,2)</f>
        <v>0</v>
      </c>
      <c r="J40" s="163"/>
      <c r="K40" s="162">
        <f>ROUND(E40*J40,2)</f>
        <v>0</v>
      </c>
      <c r="L40" s="162">
        <v>15</v>
      </c>
      <c r="M40" s="162">
        <f>G40*(1+L40/100)</f>
        <v>0</v>
      </c>
      <c r="N40" s="162">
        <v>0</v>
      </c>
      <c r="O40" s="162">
        <f>ROUND(E40*N40,2)</f>
        <v>0</v>
      </c>
      <c r="P40" s="162">
        <v>0</v>
      </c>
      <c r="Q40" s="162">
        <f>ROUND(E40*P40,2)</f>
        <v>0</v>
      </c>
      <c r="R40" s="162" t="s">
        <v>174</v>
      </c>
      <c r="S40" s="162" t="s">
        <v>130</v>
      </c>
      <c r="T40" s="162" t="s">
        <v>130</v>
      </c>
      <c r="U40" s="162">
        <v>0</v>
      </c>
      <c r="V40" s="162">
        <f>ROUND(E40*U40,2)</f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169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54" t="s">
        <v>184</v>
      </c>
      <c r="D41" s="255"/>
      <c r="E41" s="255"/>
      <c r="F41" s="255"/>
      <c r="G41" s="255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135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65" t="s">
        <v>124</v>
      </c>
      <c r="B42" s="166" t="s">
        <v>74</v>
      </c>
      <c r="C42" s="188" t="s">
        <v>75</v>
      </c>
      <c r="D42" s="167"/>
      <c r="E42" s="168"/>
      <c r="F42" s="169"/>
      <c r="G42" s="169">
        <f>SUMIF(AG43:AG47,"&lt;&gt;NOR",G43:G47)</f>
        <v>0</v>
      </c>
      <c r="H42" s="169"/>
      <c r="I42" s="169">
        <f>SUM(I43:I47)</f>
        <v>0</v>
      </c>
      <c r="J42" s="169"/>
      <c r="K42" s="169">
        <f>SUM(K43:K47)</f>
        <v>0</v>
      </c>
      <c r="L42" s="169"/>
      <c r="M42" s="169">
        <f>SUM(M43:M47)</f>
        <v>0</v>
      </c>
      <c r="N42" s="169"/>
      <c r="O42" s="169">
        <f>SUM(O43:O47)</f>
        <v>0.02</v>
      </c>
      <c r="P42" s="169"/>
      <c r="Q42" s="169">
        <f>SUM(Q43:Q47)</f>
        <v>0</v>
      </c>
      <c r="R42" s="169"/>
      <c r="S42" s="169"/>
      <c r="T42" s="170"/>
      <c r="U42" s="164"/>
      <c r="V42" s="164">
        <f>SUM(V43:V47)</f>
        <v>1.7800000000000002</v>
      </c>
      <c r="W42" s="164"/>
      <c r="AG42" t="s">
        <v>125</v>
      </c>
    </row>
    <row r="43" spans="1:60" ht="22.5" outlineLevel="1" x14ac:dyDescent="0.2">
      <c r="A43" s="178">
        <v>19</v>
      </c>
      <c r="B43" s="179" t="s">
        <v>185</v>
      </c>
      <c r="C43" s="189" t="s">
        <v>186</v>
      </c>
      <c r="D43" s="180" t="s">
        <v>173</v>
      </c>
      <c r="E43" s="181">
        <v>2</v>
      </c>
      <c r="F43" s="182"/>
      <c r="G43" s="183">
        <f>ROUND(E43*F43,2)</f>
        <v>0</v>
      </c>
      <c r="H43" s="182"/>
      <c r="I43" s="183">
        <f>ROUND(E43*H43,2)</f>
        <v>0</v>
      </c>
      <c r="J43" s="182"/>
      <c r="K43" s="183">
        <f>ROUND(E43*J43,2)</f>
        <v>0</v>
      </c>
      <c r="L43" s="183">
        <v>15</v>
      </c>
      <c r="M43" s="183">
        <f>G43*(1+L43/100)</f>
        <v>0</v>
      </c>
      <c r="N43" s="183">
        <v>3.9900000000000005E-3</v>
      </c>
      <c r="O43" s="183">
        <f>ROUND(E43*N43,2)</f>
        <v>0.01</v>
      </c>
      <c r="P43" s="183">
        <v>0</v>
      </c>
      <c r="Q43" s="183">
        <f>ROUND(E43*P43,2)</f>
        <v>0</v>
      </c>
      <c r="R43" s="183" t="s">
        <v>174</v>
      </c>
      <c r="S43" s="183" t="s">
        <v>130</v>
      </c>
      <c r="T43" s="184" t="s">
        <v>130</v>
      </c>
      <c r="U43" s="162">
        <v>0.27890000000000004</v>
      </c>
      <c r="V43" s="162">
        <f>ROUND(E43*U43,2)</f>
        <v>0.56000000000000005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131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8">
        <v>20</v>
      </c>
      <c r="B44" s="179" t="s">
        <v>187</v>
      </c>
      <c r="C44" s="189" t="s">
        <v>188</v>
      </c>
      <c r="D44" s="180" t="s">
        <v>173</v>
      </c>
      <c r="E44" s="181">
        <v>2</v>
      </c>
      <c r="F44" s="182"/>
      <c r="G44" s="183">
        <f>ROUND(E44*F44,2)</f>
        <v>0</v>
      </c>
      <c r="H44" s="182"/>
      <c r="I44" s="183">
        <f>ROUND(E44*H44,2)</f>
        <v>0</v>
      </c>
      <c r="J44" s="182"/>
      <c r="K44" s="183">
        <f>ROUND(E44*J44,2)</f>
        <v>0</v>
      </c>
      <c r="L44" s="183">
        <v>15</v>
      </c>
      <c r="M44" s="183">
        <f>G44*(1+L44/100)</f>
        <v>0</v>
      </c>
      <c r="N44" s="183">
        <v>4.0100000000000005E-3</v>
      </c>
      <c r="O44" s="183">
        <f>ROUND(E44*N44,2)</f>
        <v>0.01</v>
      </c>
      <c r="P44" s="183">
        <v>0</v>
      </c>
      <c r="Q44" s="183">
        <f>ROUND(E44*P44,2)</f>
        <v>0</v>
      </c>
      <c r="R44" s="183" t="s">
        <v>174</v>
      </c>
      <c r="S44" s="183" t="s">
        <v>130</v>
      </c>
      <c r="T44" s="184" t="s">
        <v>130</v>
      </c>
      <c r="U44" s="162">
        <v>0.27890000000000004</v>
      </c>
      <c r="V44" s="162">
        <f>ROUND(E44*U44,2)</f>
        <v>0.56000000000000005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131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71">
        <v>21</v>
      </c>
      <c r="B45" s="172" t="s">
        <v>189</v>
      </c>
      <c r="C45" s="190" t="s">
        <v>190</v>
      </c>
      <c r="D45" s="173" t="s">
        <v>191</v>
      </c>
      <c r="E45" s="174">
        <v>1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15</v>
      </c>
      <c r="M45" s="176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6" t="s">
        <v>174</v>
      </c>
      <c r="S45" s="176" t="s">
        <v>130</v>
      </c>
      <c r="T45" s="177" t="s">
        <v>130</v>
      </c>
      <c r="U45" s="162">
        <v>0.65566000000000002</v>
      </c>
      <c r="V45" s="162">
        <f>ROUND(E45*U45,2)</f>
        <v>0.66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131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>
        <v>22</v>
      </c>
      <c r="B46" s="160" t="s">
        <v>192</v>
      </c>
      <c r="C46" s="191" t="s">
        <v>193</v>
      </c>
      <c r="D46" s="161" t="s">
        <v>0</v>
      </c>
      <c r="E46" s="186"/>
      <c r="F46" s="163"/>
      <c r="G46" s="162">
        <f>ROUND(E46*F46,2)</f>
        <v>0</v>
      </c>
      <c r="H46" s="163"/>
      <c r="I46" s="162">
        <f>ROUND(E46*H46,2)</f>
        <v>0</v>
      </c>
      <c r="J46" s="163"/>
      <c r="K46" s="162">
        <f>ROUND(E46*J46,2)</f>
        <v>0</v>
      </c>
      <c r="L46" s="162">
        <v>15</v>
      </c>
      <c r="M46" s="162">
        <f>G46*(1+L46/100)</f>
        <v>0</v>
      </c>
      <c r="N46" s="162">
        <v>0</v>
      </c>
      <c r="O46" s="162">
        <f>ROUND(E46*N46,2)</f>
        <v>0</v>
      </c>
      <c r="P46" s="162">
        <v>0</v>
      </c>
      <c r="Q46" s="162">
        <f>ROUND(E46*P46,2)</f>
        <v>0</v>
      </c>
      <c r="R46" s="162" t="s">
        <v>174</v>
      </c>
      <c r="S46" s="162" t="s">
        <v>130</v>
      </c>
      <c r="T46" s="162" t="s">
        <v>130</v>
      </c>
      <c r="U46" s="162">
        <v>0</v>
      </c>
      <c r="V46" s="162">
        <f>ROUND(E46*U46,2)</f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169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54" t="s">
        <v>194</v>
      </c>
      <c r="D47" s="255"/>
      <c r="E47" s="255"/>
      <c r="F47" s="255"/>
      <c r="G47" s="255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135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5" t="s">
        <v>124</v>
      </c>
      <c r="B48" s="166" t="s">
        <v>76</v>
      </c>
      <c r="C48" s="188" t="s">
        <v>77</v>
      </c>
      <c r="D48" s="167"/>
      <c r="E48" s="168"/>
      <c r="F48" s="169"/>
      <c r="G48" s="169">
        <f>SUMIF(AG49:AG66,"&lt;&gt;NOR",G49:G66)</f>
        <v>0</v>
      </c>
      <c r="H48" s="169"/>
      <c r="I48" s="169">
        <f>SUM(I49:I66)</f>
        <v>0</v>
      </c>
      <c r="J48" s="169"/>
      <c r="K48" s="169">
        <f>SUM(K49:K66)</f>
        <v>0</v>
      </c>
      <c r="L48" s="169"/>
      <c r="M48" s="169">
        <f>SUM(M49:M66)</f>
        <v>0</v>
      </c>
      <c r="N48" s="169"/>
      <c r="O48" s="169">
        <f>SUM(O49:O66)</f>
        <v>0.04</v>
      </c>
      <c r="P48" s="169"/>
      <c r="Q48" s="169">
        <f>SUM(Q49:Q66)</f>
        <v>7.0000000000000007E-2</v>
      </c>
      <c r="R48" s="169"/>
      <c r="S48" s="169"/>
      <c r="T48" s="170"/>
      <c r="U48" s="164"/>
      <c r="V48" s="164">
        <f>SUM(V49:V66)</f>
        <v>9.58</v>
      </c>
      <c r="W48" s="164"/>
      <c r="AG48" t="s">
        <v>125</v>
      </c>
    </row>
    <row r="49" spans="1:60" outlineLevel="1" x14ac:dyDescent="0.2">
      <c r="A49" s="178">
        <v>23</v>
      </c>
      <c r="B49" s="179" t="s">
        <v>195</v>
      </c>
      <c r="C49" s="189" t="s">
        <v>196</v>
      </c>
      <c r="D49" s="180" t="s">
        <v>191</v>
      </c>
      <c r="E49" s="181">
        <v>1</v>
      </c>
      <c r="F49" s="182"/>
      <c r="G49" s="183">
        <f t="shared" ref="G49:G66" si="0">ROUND(E49*F49,2)</f>
        <v>0</v>
      </c>
      <c r="H49" s="182"/>
      <c r="I49" s="183">
        <f t="shared" ref="I49:I66" si="1">ROUND(E49*H49,2)</f>
        <v>0</v>
      </c>
      <c r="J49" s="182"/>
      <c r="K49" s="183">
        <f t="shared" ref="K49:K66" si="2">ROUND(E49*J49,2)</f>
        <v>0</v>
      </c>
      <c r="L49" s="183">
        <v>15</v>
      </c>
      <c r="M49" s="183">
        <f t="shared" ref="M49:M66" si="3">G49*(1+L49/100)</f>
        <v>0</v>
      </c>
      <c r="N49" s="183">
        <v>0</v>
      </c>
      <c r="O49" s="183">
        <f t="shared" ref="O49:O66" si="4">ROUND(E49*N49,2)</f>
        <v>0</v>
      </c>
      <c r="P49" s="183">
        <v>1.9330000000000003E-2</v>
      </c>
      <c r="Q49" s="183">
        <f t="shared" ref="Q49:Q66" si="5">ROUND(E49*P49,2)</f>
        <v>0.02</v>
      </c>
      <c r="R49" s="183" t="s">
        <v>174</v>
      </c>
      <c r="S49" s="183" t="s">
        <v>130</v>
      </c>
      <c r="T49" s="184" t="s">
        <v>130</v>
      </c>
      <c r="U49" s="162">
        <v>0.59000000000000008</v>
      </c>
      <c r="V49" s="162">
        <f t="shared" ref="V49:V66" si="6">ROUND(E49*U49,2)</f>
        <v>0.59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131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8">
        <v>24</v>
      </c>
      <c r="B50" s="179" t="s">
        <v>197</v>
      </c>
      <c r="C50" s="189" t="s">
        <v>198</v>
      </c>
      <c r="D50" s="180" t="s">
        <v>191</v>
      </c>
      <c r="E50" s="181">
        <v>1</v>
      </c>
      <c r="F50" s="182"/>
      <c r="G50" s="183">
        <f t="shared" si="0"/>
        <v>0</v>
      </c>
      <c r="H50" s="182"/>
      <c r="I50" s="183">
        <f t="shared" si="1"/>
        <v>0</v>
      </c>
      <c r="J50" s="182"/>
      <c r="K50" s="183">
        <f t="shared" si="2"/>
        <v>0</v>
      </c>
      <c r="L50" s="183">
        <v>15</v>
      </c>
      <c r="M50" s="183">
        <f t="shared" si="3"/>
        <v>0</v>
      </c>
      <c r="N50" s="183">
        <v>1.8600000000000001E-3</v>
      </c>
      <c r="O50" s="183">
        <f t="shared" si="4"/>
        <v>0</v>
      </c>
      <c r="P50" s="183">
        <v>0</v>
      </c>
      <c r="Q50" s="183">
        <f t="shared" si="5"/>
        <v>0</v>
      </c>
      <c r="R50" s="183" t="s">
        <v>174</v>
      </c>
      <c r="S50" s="183" t="s">
        <v>130</v>
      </c>
      <c r="T50" s="184" t="s">
        <v>130</v>
      </c>
      <c r="U50" s="162">
        <v>1.3340000000000001</v>
      </c>
      <c r="V50" s="162">
        <f t="shared" si="6"/>
        <v>1.33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131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8">
        <v>25</v>
      </c>
      <c r="B51" s="179" t="s">
        <v>199</v>
      </c>
      <c r="C51" s="189" t="s">
        <v>200</v>
      </c>
      <c r="D51" s="180" t="s">
        <v>191</v>
      </c>
      <c r="E51" s="181">
        <v>1</v>
      </c>
      <c r="F51" s="182"/>
      <c r="G51" s="183">
        <f t="shared" si="0"/>
        <v>0</v>
      </c>
      <c r="H51" s="182"/>
      <c r="I51" s="183">
        <f t="shared" si="1"/>
        <v>0</v>
      </c>
      <c r="J51" s="182"/>
      <c r="K51" s="183">
        <f t="shared" si="2"/>
        <v>0</v>
      </c>
      <c r="L51" s="183">
        <v>15</v>
      </c>
      <c r="M51" s="183">
        <f t="shared" si="3"/>
        <v>0</v>
      </c>
      <c r="N51" s="183">
        <v>0</v>
      </c>
      <c r="O51" s="183">
        <f t="shared" si="4"/>
        <v>0</v>
      </c>
      <c r="P51" s="183">
        <v>1.9460000000000002E-2</v>
      </c>
      <c r="Q51" s="183">
        <f t="shared" si="5"/>
        <v>0.02</v>
      </c>
      <c r="R51" s="183" t="s">
        <v>174</v>
      </c>
      <c r="S51" s="183" t="s">
        <v>130</v>
      </c>
      <c r="T51" s="184" t="s">
        <v>130</v>
      </c>
      <c r="U51" s="162">
        <v>0.38200000000000001</v>
      </c>
      <c r="V51" s="162">
        <f t="shared" si="6"/>
        <v>0.38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131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8">
        <v>26</v>
      </c>
      <c r="B52" s="179" t="s">
        <v>201</v>
      </c>
      <c r="C52" s="189" t="s">
        <v>202</v>
      </c>
      <c r="D52" s="180" t="s">
        <v>191</v>
      </c>
      <c r="E52" s="181">
        <v>1</v>
      </c>
      <c r="F52" s="182"/>
      <c r="G52" s="183">
        <f t="shared" si="0"/>
        <v>0</v>
      </c>
      <c r="H52" s="182"/>
      <c r="I52" s="183">
        <f t="shared" si="1"/>
        <v>0</v>
      </c>
      <c r="J52" s="182"/>
      <c r="K52" s="183">
        <f t="shared" si="2"/>
        <v>0</v>
      </c>
      <c r="L52" s="183">
        <v>15</v>
      </c>
      <c r="M52" s="183">
        <f t="shared" si="3"/>
        <v>0</v>
      </c>
      <c r="N52" s="183">
        <v>1.41E-3</v>
      </c>
      <c r="O52" s="183">
        <f t="shared" si="4"/>
        <v>0</v>
      </c>
      <c r="P52" s="183">
        <v>0</v>
      </c>
      <c r="Q52" s="183">
        <f t="shared" si="5"/>
        <v>0</v>
      </c>
      <c r="R52" s="183" t="s">
        <v>174</v>
      </c>
      <c r="S52" s="183" t="s">
        <v>130</v>
      </c>
      <c r="T52" s="184" t="s">
        <v>130</v>
      </c>
      <c r="U52" s="162">
        <v>1.5750000000000002</v>
      </c>
      <c r="V52" s="162">
        <f t="shared" si="6"/>
        <v>1.58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131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8">
        <v>27</v>
      </c>
      <c r="B53" s="179" t="s">
        <v>203</v>
      </c>
      <c r="C53" s="189" t="s">
        <v>204</v>
      </c>
      <c r="D53" s="180" t="s">
        <v>191</v>
      </c>
      <c r="E53" s="181">
        <v>1</v>
      </c>
      <c r="F53" s="182"/>
      <c r="G53" s="183">
        <f t="shared" si="0"/>
        <v>0</v>
      </c>
      <c r="H53" s="182"/>
      <c r="I53" s="183">
        <f t="shared" si="1"/>
        <v>0</v>
      </c>
      <c r="J53" s="182"/>
      <c r="K53" s="183">
        <f t="shared" si="2"/>
        <v>0</v>
      </c>
      <c r="L53" s="183">
        <v>15</v>
      </c>
      <c r="M53" s="183">
        <f t="shared" si="3"/>
        <v>0</v>
      </c>
      <c r="N53" s="183">
        <v>5.2000000000000006E-4</v>
      </c>
      <c r="O53" s="183">
        <f t="shared" si="4"/>
        <v>0</v>
      </c>
      <c r="P53" s="183">
        <v>0</v>
      </c>
      <c r="Q53" s="183">
        <f t="shared" si="5"/>
        <v>0</v>
      </c>
      <c r="R53" s="183" t="s">
        <v>174</v>
      </c>
      <c r="S53" s="183" t="s">
        <v>130</v>
      </c>
      <c r="T53" s="184" t="s">
        <v>130</v>
      </c>
      <c r="U53" s="162">
        <v>2.6890000000000001</v>
      </c>
      <c r="V53" s="162">
        <f t="shared" si="6"/>
        <v>2.69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131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8">
        <v>28</v>
      </c>
      <c r="B54" s="179" t="s">
        <v>205</v>
      </c>
      <c r="C54" s="189" t="s">
        <v>206</v>
      </c>
      <c r="D54" s="180" t="s">
        <v>191</v>
      </c>
      <c r="E54" s="181">
        <v>1</v>
      </c>
      <c r="F54" s="182"/>
      <c r="G54" s="183">
        <f t="shared" si="0"/>
        <v>0</v>
      </c>
      <c r="H54" s="182"/>
      <c r="I54" s="183">
        <f t="shared" si="1"/>
        <v>0</v>
      </c>
      <c r="J54" s="182"/>
      <c r="K54" s="183">
        <f t="shared" si="2"/>
        <v>0</v>
      </c>
      <c r="L54" s="183">
        <v>15</v>
      </c>
      <c r="M54" s="183">
        <f t="shared" si="3"/>
        <v>0</v>
      </c>
      <c r="N54" s="183">
        <v>0</v>
      </c>
      <c r="O54" s="183">
        <f t="shared" si="4"/>
        <v>0</v>
      </c>
      <c r="P54" s="183">
        <v>3.2900000000000006E-2</v>
      </c>
      <c r="Q54" s="183">
        <f t="shared" si="5"/>
        <v>0.03</v>
      </c>
      <c r="R54" s="183" t="s">
        <v>174</v>
      </c>
      <c r="S54" s="183" t="s">
        <v>130</v>
      </c>
      <c r="T54" s="184" t="s">
        <v>130</v>
      </c>
      <c r="U54" s="162">
        <v>0.43200000000000005</v>
      </c>
      <c r="V54" s="162">
        <f t="shared" si="6"/>
        <v>0.43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131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8">
        <v>29</v>
      </c>
      <c r="B55" s="179" t="s">
        <v>207</v>
      </c>
      <c r="C55" s="189" t="s">
        <v>208</v>
      </c>
      <c r="D55" s="180" t="s">
        <v>191</v>
      </c>
      <c r="E55" s="181">
        <v>3</v>
      </c>
      <c r="F55" s="182"/>
      <c r="G55" s="183">
        <f t="shared" si="0"/>
        <v>0</v>
      </c>
      <c r="H55" s="182"/>
      <c r="I55" s="183">
        <f t="shared" si="1"/>
        <v>0</v>
      </c>
      <c r="J55" s="182"/>
      <c r="K55" s="183">
        <f t="shared" si="2"/>
        <v>0</v>
      </c>
      <c r="L55" s="183">
        <v>15</v>
      </c>
      <c r="M55" s="183">
        <f t="shared" si="3"/>
        <v>0</v>
      </c>
      <c r="N55" s="183">
        <v>0</v>
      </c>
      <c r="O55" s="183">
        <f t="shared" si="4"/>
        <v>0</v>
      </c>
      <c r="P55" s="183">
        <v>1.5600000000000002E-3</v>
      </c>
      <c r="Q55" s="183">
        <f t="shared" si="5"/>
        <v>0</v>
      </c>
      <c r="R55" s="183" t="s">
        <v>174</v>
      </c>
      <c r="S55" s="183" t="s">
        <v>130</v>
      </c>
      <c r="T55" s="184" t="s">
        <v>130</v>
      </c>
      <c r="U55" s="162">
        <v>0.21700000000000003</v>
      </c>
      <c r="V55" s="162">
        <f t="shared" si="6"/>
        <v>0.65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131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8">
        <v>30</v>
      </c>
      <c r="B56" s="179" t="s">
        <v>209</v>
      </c>
      <c r="C56" s="189" t="s">
        <v>210</v>
      </c>
      <c r="D56" s="180" t="s">
        <v>158</v>
      </c>
      <c r="E56" s="181">
        <v>3</v>
      </c>
      <c r="F56" s="182"/>
      <c r="G56" s="183">
        <f t="shared" si="0"/>
        <v>0</v>
      </c>
      <c r="H56" s="182"/>
      <c r="I56" s="183">
        <f t="shared" si="1"/>
        <v>0</v>
      </c>
      <c r="J56" s="182"/>
      <c r="K56" s="183">
        <f t="shared" si="2"/>
        <v>0</v>
      </c>
      <c r="L56" s="183">
        <v>15</v>
      </c>
      <c r="M56" s="183">
        <f t="shared" si="3"/>
        <v>0</v>
      </c>
      <c r="N56" s="183">
        <v>1.2E-4</v>
      </c>
      <c r="O56" s="183">
        <f t="shared" si="4"/>
        <v>0</v>
      </c>
      <c r="P56" s="183">
        <v>0</v>
      </c>
      <c r="Q56" s="183">
        <f t="shared" si="5"/>
        <v>0</v>
      </c>
      <c r="R56" s="183" t="s">
        <v>174</v>
      </c>
      <c r="S56" s="183" t="s">
        <v>130</v>
      </c>
      <c r="T56" s="184" t="s">
        <v>130</v>
      </c>
      <c r="U56" s="162">
        <v>0.47600000000000003</v>
      </c>
      <c r="V56" s="162">
        <f t="shared" si="6"/>
        <v>1.43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131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8">
        <v>31</v>
      </c>
      <c r="B57" s="179" t="s">
        <v>211</v>
      </c>
      <c r="C57" s="189" t="s">
        <v>212</v>
      </c>
      <c r="D57" s="180" t="s">
        <v>158</v>
      </c>
      <c r="E57" s="181">
        <v>1</v>
      </c>
      <c r="F57" s="182"/>
      <c r="G57" s="183">
        <f t="shared" si="0"/>
        <v>0</v>
      </c>
      <c r="H57" s="182"/>
      <c r="I57" s="183">
        <f t="shared" si="1"/>
        <v>0</v>
      </c>
      <c r="J57" s="182"/>
      <c r="K57" s="183">
        <f t="shared" si="2"/>
        <v>0</v>
      </c>
      <c r="L57" s="183">
        <v>15</v>
      </c>
      <c r="M57" s="183">
        <f t="shared" si="3"/>
        <v>0</v>
      </c>
      <c r="N57" s="183">
        <v>1E-4</v>
      </c>
      <c r="O57" s="183">
        <f t="shared" si="4"/>
        <v>0</v>
      </c>
      <c r="P57" s="183">
        <v>0</v>
      </c>
      <c r="Q57" s="183">
        <f t="shared" si="5"/>
        <v>0</v>
      </c>
      <c r="R57" s="183" t="s">
        <v>174</v>
      </c>
      <c r="S57" s="183" t="s">
        <v>130</v>
      </c>
      <c r="T57" s="184" t="s">
        <v>130</v>
      </c>
      <c r="U57" s="162">
        <v>0.24600000000000002</v>
      </c>
      <c r="V57" s="162">
        <f t="shared" si="6"/>
        <v>0.25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131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8">
        <v>32</v>
      </c>
      <c r="B58" s="179" t="s">
        <v>213</v>
      </c>
      <c r="C58" s="189" t="s">
        <v>214</v>
      </c>
      <c r="D58" s="180" t="s">
        <v>158</v>
      </c>
      <c r="E58" s="181">
        <v>1</v>
      </c>
      <c r="F58" s="182"/>
      <c r="G58" s="183">
        <f t="shared" si="0"/>
        <v>0</v>
      </c>
      <c r="H58" s="182"/>
      <c r="I58" s="183">
        <f t="shared" si="1"/>
        <v>0</v>
      </c>
      <c r="J58" s="182"/>
      <c r="K58" s="183">
        <f t="shared" si="2"/>
        <v>0</v>
      </c>
      <c r="L58" s="183">
        <v>15</v>
      </c>
      <c r="M58" s="183">
        <f t="shared" si="3"/>
        <v>0</v>
      </c>
      <c r="N58" s="183">
        <v>1.5000000000000001E-4</v>
      </c>
      <c r="O58" s="183">
        <f t="shared" si="4"/>
        <v>0</v>
      </c>
      <c r="P58" s="183">
        <v>0</v>
      </c>
      <c r="Q58" s="183">
        <f t="shared" si="5"/>
        <v>0</v>
      </c>
      <c r="R58" s="183" t="s">
        <v>174</v>
      </c>
      <c r="S58" s="183" t="s">
        <v>130</v>
      </c>
      <c r="T58" s="184" t="s">
        <v>130</v>
      </c>
      <c r="U58" s="162">
        <v>0.25</v>
      </c>
      <c r="V58" s="162">
        <f t="shared" si="6"/>
        <v>0.25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131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8">
        <v>33</v>
      </c>
      <c r="B59" s="179" t="s">
        <v>215</v>
      </c>
      <c r="C59" s="189" t="s">
        <v>216</v>
      </c>
      <c r="D59" s="180" t="s">
        <v>158</v>
      </c>
      <c r="E59" s="181">
        <v>5</v>
      </c>
      <c r="F59" s="182"/>
      <c r="G59" s="183">
        <f t="shared" si="0"/>
        <v>0</v>
      </c>
      <c r="H59" s="182"/>
      <c r="I59" s="183">
        <f t="shared" si="1"/>
        <v>0</v>
      </c>
      <c r="J59" s="182"/>
      <c r="K59" s="183">
        <f t="shared" si="2"/>
        <v>0</v>
      </c>
      <c r="L59" s="183">
        <v>15</v>
      </c>
      <c r="M59" s="183">
        <f t="shared" si="3"/>
        <v>0</v>
      </c>
      <c r="N59" s="183">
        <v>2.0000000000000001E-4</v>
      </c>
      <c r="O59" s="183">
        <f t="shared" si="4"/>
        <v>0</v>
      </c>
      <c r="P59" s="183">
        <v>0</v>
      </c>
      <c r="Q59" s="183">
        <f t="shared" si="5"/>
        <v>0</v>
      </c>
      <c r="R59" s="183" t="s">
        <v>217</v>
      </c>
      <c r="S59" s="183" t="s">
        <v>130</v>
      </c>
      <c r="T59" s="184" t="s">
        <v>130</v>
      </c>
      <c r="U59" s="162">
        <v>0</v>
      </c>
      <c r="V59" s="162">
        <f t="shared" si="6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218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8">
        <v>34</v>
      </c>
      <c r="B60" s="179" t="s">
        <v>219</v>
      </c>
      <c r="C60" s="189" t="s">
        <v>220</v>
      </c>
      <c r="D60" s="180" t="s">
        <v>158</v>
      </c>
      <c r="E60" s="181">
        <v>1</v>
      </c>
      <c r="F60" s="182"/>
      <c r="G60" s="183">
        <f t="shared" si="0"/>
        <v>0</v>
      </c>
      <c r="H60" s="182"/>
      <c r="I60" s="183">
        <f t="shared" si="1"/>
        <v>0</v>
      </c>
      <c r="J60" s="182"/>
      <c r="K60" s="183">
        <f t="shared" si="2"/>
        <v>0</v>
      </c>
      <c r="L60" s="183">
        <v>15</v>
      </c>
      <c r="M60" s="183">
        <f t="shared" si="3"/>
        <v>0</v>
      </c>
      <c r="N60" s="183">
        <v>0</v>
      </c>
      <c r="O60" s="183">
        <f t="shared" si="4"/>
        <v>0</v>
      </c>
      <c r="P60" s="183">
        <v>0</v>
      </c>
      <c r="Q60" s="183">
        <f t="shared" si="5"/>
        <v>0</v>
      </c>
      <c r="R60" s="183" t="s">
        <v>217</v>
      </c>
      <c r="S60" s="183" t="s">
        <v>221</v>
      </c>
      <c r="T60" s="184" t="s">
        <v>222</v>
      </c>
      <c r="U60" s="162">
        <v>0</v>
      </c>
      <c r="V60" s="162">
        <f t="shared" si="6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218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8">
        <v>35</v>
      </c>
      <c r="B61" s="179" t="s">
        <v>223</v>
      </c>
      <c r="C61" s="189" t="s">
        <v>224</v>
      </c>
      <c r="D61" s="180" t="s">
        <v>158</v>
      </c>
      <c r="E61" s="181">
        <v>1</v>
      </c>
      <c r="F61" s="182"/>
      <c r="G61" s="183">
        <f t="shared" si="0"/>
        <v>0</v>
      </c>
      <c r="H61" s="182"/>
      <c r="I61" s="183">
        <f t="shared" si="1"/>
        <v>0</v>
      </c>
      <c r="J61" s="182"/>
      <c r="K61" s="183">
        <f t="shared" si="2"/>
        <v>0</v>
      </c>
      <c r="L61" s="183">
        <v>15</v>
      </c>
      <c r="M61" s="183">
        <f t="shared" si="3"/>
        <v>0</v>
      </c>
      <c r="N61" s="183">
        <v>0</v>
      </c>
      <c r="O61" s="183">
        <f t="shared" si="4"/>
        <v>0</v>
      </c>
      <c r="P61" s="183">
        <v>0</v>
      </c>
      <c r="Q61" s="183">
        <f t="shared" si="5"/>
        <v>0</v>
      </c>
      <c r="R61" s="183" t="s">
        <v>217</v>
      </c>
      <c r="S61" s="183" t="s">
        <v>130</v>
      </c>
      <c r="T61" s="184" t="s">
        <v>130</v>
      </c>
      <c r="U61" s="162">
        <v>0</v>
      </c>
      <c r="V61" s="162">
        <f t="shared" si="6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218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78">
        <v>36</v>
      </c>
      <c r="B62" s="179" t="s">
        <v>225</v>
      </c>
      <c r="C62" s="189" t="s">
        <v>226</v>
      </c>
      <c r="D62" s="180" t="s">
        <v>158</v>
      </c>
      <c r="E62" s="181">
        <v>1</v>
      </c>
      <c r="F62" s="182"/>
      <c r="G62" s="183">
        <f t="shared" si="0"/>
        <v>0</v>
      </c>
      <c r="H62" s="182"/>
      <c r="I62" s="183">
        <f t="shared" si="1"/>
        <v>0</v>
      </c>
      <c r="J62" s="182"/>
      <c r="K62" s="183">
        <f t="shared" si="2"/>
        <v>0</v>
      </c>
      <c r="L62" s="183">
        <v>15</v>
      </c>
      <c r="M62" s="183">
        <f t="shared" si="3"/>
        <v>0</v>
      </c>
      <c r="N62" s="183">
        <v>1.4000000000000002E-3</v>
      </c>
      <c r="O62" s="183">
        <f t="shared" si="4"/>
        <v>0</v>
      </c>
      <c r="P62" s="183">
        <v>0</v>
      </c>
      <c r="Q62" s="183">
        <f t="shared" si="5"/>
        <v>0</v>
      </c>
      <c r="R62" s="183" t="s">
        <v>217</v>
      </c>
      <c r="S62" s="183" t="s">
        <v>227</v>
      </c>
      <c r="T62" s="184" t="s">
        <v>222</v>
      </c>
      <c r="U62" s="162">
        <v>0</v>
      </c>
      <c r="V62" s="162">
        <f t="shared" si="6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218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8">
        <v>37</v>
      </c>
      <c r="B63" s="179" t="s">
        <v>228</v>
      </c>
      <c r="C63" s="189" t="s">
        <v>229</v>
      </c>
      <c r="D63" s="180" t="s">
        <v>158</v>
      </c>
      <c r="E63" s="181">
        <v>1</v>
      </c>
      <c r="F63" s="182"/>
      <c r="G63" s="183">
        <f t="shared" si="0"/>
        <v>0</v>
      </c>
      <c r="H63" s="182"/>
      <c r="I63" s="183">
        <f t="shared" si="1"/>
        <v>0</v>
      </c>
      <c r="J63" s="182"/>
      <c r="K63" s="183">
        <f t="shared" si="2"/>
        <v>0</v>
      </c>
      <c r="L63" s="183">
        <v>15</v>
      </c>
      <c r="M63" s="183">
        <f t="shared" si="3"/>
        <v>0</v>
      </c>
      <c r="N63" s="183">
        <v>3.1000000000000005E-4</v>
      </c>
      <c r="O63" s="183">
        <f t="shared" si="4"/>
        <v>0</v>
      </c>
      <c r="P63" s="183">
        <v>0</v>
      </c>
      <c r="Q63" s="183">
        <f t="shared" si="5"/>
        <v>0</v>
      </c>
      <c r="R63" s="183" t="s">
        <v>217</v>
      </c>
      <c r="S63" s="183" t="s">
        <v>130</v>
      </c>
      <c r="T63" s="184" t="s">
        <v>130</v>
      </c>
      <c r="U63" s="162">
        <v>0</v>
      </c>
      <c r="V63" s="162">
        <f t="shared" si="6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218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8">
        <v>38</v>
      </c>
      <c r="B64" s="179" t="s">
        <v>230</v>
      </c>
      <c r="C64" s="189" t="s">
        <v>231</v>
      </c>
      <c r="D64" s="180" t="s">
        <v>158</v>
      </c>
      <c r="E64" s="181">
        <v>1</v>
      </c>
      <c r="F64" s="182"/>
      <c r="G64" s="183">
        <f t="shared" si="0"/>
        <v>0</v>
      </c>
      <c r="H64" s="182"/>
      <c r="I64" s="183">
        <f t="shared" si="1"/>
        <v>0</v>
      </c>
      <c r="J64" s="182"/>
      <c r="K64" s="183">
        <f t="shared" si="2"/>
        <v>0</v>
      </c>
      <c r="L64" s="183">
        <v>15</v>
      </c>
      <c r="M64" s="183">
        <f t="shared" si="3"/>
        <v>0</v>
      </c>
      <c r="N64" s="183">
        <v>4.5000000000000004E-4</v>
      </c>
      <c r="O64" s="183">
        <f t="shared" si="4"/>
        <v>0</v>
      </c>
      <c r="P64" s="183">
        <v>0</v>
      </c>
      <c r="Q64" s="183">
        <f t="shared" si="5"/>
        <v>0</v>
      </c>
      <c r="R64" s="183" t="s">
        <v>217</v>
      </c>
      <c r="S64" s="183" t="s">
        <v>130</v>
      </c>
      <c r="T64" s="184" t="s">
        <v>130</v>
      </c>
      <c r="U64" s="162">
        <v>0</v>
      </c>
      <c r="V64" s="162">
        <f t="shared" si="6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218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8">
        <v>39</v>
      </c>
      <c r="B65" s="179" t="s">
        <v>232</v>
      </c>
      <c r="C65" s="189" t="s">
        <v>233</v>
      </c>
      <c r="D65" s="180" t="s">
        <v>158</v>
      </c>
      <c r="E65" s="181">
        <v>1</v>
      </c>
      <c r="F65" s="182"/>
      <c r="G65" s="183">
        <f t="shared" si="0"/>
        <v>0</v>
      </c>
      <c r="H65" s="182"/>
      <c r="I65" s="183">
        <f t="shared" si="1"/>
        <v>0</v>
      </c>
      <c r="J65" s="182"/>
      <c r="K65" s="183">
        <f t="shared" si="2"/>
        <v>0</v>
      </c>
      <c r="L65" s="183">
        <v>15</v>
      </c>
      <c r="M65" s="183">
        <f t="shared" si="3"/>
        <v>0</v>
      </c>
      <c r="N65" s="183">
        <v>1.3000000000000001E-2</v>
      </c>
      <c r="O65" s="183">
        <f t="shared" si="4"/>
        <v>0.01</v>
      </c>
      <c r="P65" s="183">
        <v>0</v>
      </c>
      <c r="Q65" s="183">
        <f t="shared" si="5"/>
        <v>0</v>
      </c>
      <c r="R65" s="183" t="s">
        <v>217</v>
      </c>
      <c r="S65" s="183" t="s">
        <v>234</v>
      </c>
      <c r="T65" s="184" t="s">
        <v>222</v>
      </c>
      <c r="U65" s="162">
        <v>0</v>
      </c>
      <c r="V65" s="162">
        <f t="shared" si="6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218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33.75" outlineLevel="1" x14ac:dyDescent="0.2">
      <c r="A66" s="178">
        <v>40</v>
      </c>
      <c r="B66" s="179" t="s">
        <v>235</v>
      </c>
      <c r="C66" s="189" t="s">
        <v>236</v>
      </c>
      <c r="D66" s="180" t="s">
        <v>158</v>
      </c>
      <c r="E66" s="181">
        <v>1</v>
      </c>
      <c r="F66" s="182"/>
      <c r="G66" s="183">
        <f t="shared" si="0"/>
        <v>0</v>
      </c>
      <c r="H66" s="182"/>
      <c r="I66" s="183">
        <f t="shared" si="1"/>
        <v>0</v>
      </c>
      <c r="J66" s="182"/>
      <c r="K66" s="183">
        <f t="shared" si="2"/>
        <v>0</v>
      </c>
      <c r="L66" s="183">
        <v>15</v>
      </c>
      <c r="M66" s="183">
        <f t="shared" si="3"/>
        <v>0</v>
      </c>
      <c r="N66" s="183">
        <v>2.5000000000000001E-2</v>
      </c>
      <c r="O66" s="183">
        <f t="shared" si="4"/>
        <v>0.03</v>
      </c>
      <c r="P66" s="183">
        <v>0</v>
      </c>
      <c r="Q66" s="183">
        <f t="shared" si="5"/>
        <v>0</v>
      </c>
      <c r="R66" s="183" t="s">
        <v>217</v>
      </c>
      <c r="S66" s="183" t="s">
        <v>130</v>
      </c>
      <c r="T66" s="184" t="s">
        <v>130</v>
      </c>
      <c r="U66" s="162">
        <v>0</v>
      </c>
      <c r="V66" s="162">
        <f t="shared" si="6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218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x14ac:dyDescent="0.2">
      <c r="A67" s="165" t="s">
        <v>124</v>
      </c>
      <c r="B67" s="166" t="s">
        <v>78</v>
      </c>
      <c r="C67" s="188" t="s">
        <v>79</v>
      </c>
      <c r="D67" s="167"/>
      <c r="E67" s="168"/>
      <c r="F67" s="169"/>
      <c r="G67" s="169">
        <f>SUMIF(AG68:AG80,"&lt;&gt;NOR",G68:G80)</f>
        <v>0</v>
      </c>
      <c r="H67" s="169"/>
      <c r="I67" s="169">
        <f>SUM(I68:I80)</f>
        <v>0</v>
      </c>
      <c r="J67" s="169"/>
      <c r="K67" s="169">
        <f>SUM(K68:K80)</f>
        <v>0</v>
      </c>
      <c r="L67" s="169"/>
      <c r="M67" s="169">
        <f>SUM(M68:M80)</f>
        <v>0</v>
      </c>
      <c r="N67" s="169"/>
      <c r="O67" s="169">
        <f>SUM(O68:O80)</f>
        <v>0.31</v>
      </c>
      <c r="P67" s="169"/>
      <c r="Q67" s="169">
        <f>SUM(Q68:Q80)</f>
        <v>1.5899999999999999</v>
      </c>
      <c r="R67" s="169"/>
      <c r="S67" s="169"/>
      <c r="T67" s="170"/>
      <c r="U67" s="164"/>
      <c r="V67" s="164">
        <f>SUM(V68:V80)</f>
        <v>11.68</v>
      </c>
      <c r="W67" s="164"/>
      <c r="AG67" t="s">
        <v>125</v>
      </c>
    </row>
    <row r="68" spans="1:60" outlineLevel="1" x14ac:dyDescent="0.2">
      <c r="A68" s="178">
        <v>41</v>
      </c>
      <c r="B68" s="179" t="s">
        <v>237</v>
      </c>
      <c r="C68" s="189" t="s">
        <v>238</v>
      </c>
      <c r="D68" s="180" t="s">
        <v>158</v>
      </c>
      <c r="E68" s="181">
        <v>1</v>
      </c>
      <c r="F68" s="182"/>
      <c r="G68" s="183">
        <f t="shared" ref="G68:G79" si="7">ROUND(E68*F68,2)</f>
        <v>0</v>
      </c>
      <c r="H68" s="182"/>
      <c r="I68" s="183">
        <f t="shared" ref="I68:I79" si="8">ROUND(E68*H68,2)</f>
        <v>0</v>
      </c>
      <c r="J68" s="182"/>
      <c r="K68" s="183">
        <f t="shared" ref="K68:K79" si="9">ROUND(E68*J68,2)</f>
        <v>0</v>
      </c>
      <c r="L68" s="183">
        <v>15</v>
      </c>
      <c r="M68" s="183">
        <f t="shared" ref="M68:M79" si="10">G68*(1+L68/100)</f>
        <v>0</v>
      </c>
      <c r="N68" s="183">
        <v>0</v>
      </c>
      <c r="O68" s="183">
        <f t="shared" ref="O68:O79" si="11">ROUND(E68*N68,2)</f>
        <v>0</v>
      </c>
      <c r="P68" s="183">
        <v>0</v>
      </c>
      <c r="Q68" s="183">
        <f t="shared" ref="Q68:Q79" si="12">ROUND(E68*P68,2)</f>
        <v>0</v>
      </c>
      <c r="R68" s="183" t="s">
        <v>239</v>
      </c>
      <c r="S68" s="183" t="s">
        <v>130</v>
      </c>
      <c r="T68" s="184" t="s">
        <v>130</v>
      </c>
      <c r="U68" s="162">
        <v>10.728000000000002</v>
      </c>
      <c r="V68" s="162">
        <f t="shared" ref="V68:V79" si="13">ROUND(E68*U68,2)</f>
        <v>10.73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131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8">
        <v>42</v>
      </c>
      <c r="B69" s="179" t="s">
        <v>240</v>
      </c>
      <c r="C69" s="189" t="s">
        <v>241</v>
      </c>
      <c r="D69" s="180" t="s">
        <v>158</v>
      </c>
      <c r="E69" s="181">
        <v>1</v>
      </c>
      <c r="F69" s="182"/>
      <c r="G69" s="183">
        <f t="shared" si="7"/>
        <v>0</v>
      </c>
      <c r="H69" s="182"/>
      <c r="I69" s="183">
        <f t="shared" si="8"/>
        <v>0</v>
      </c>
      <c r="J69" s="182"/>
      <c r="K69" s="183">
        <f t="shared" si="9"/>
        <v>0</v>
      </c>
      <c r="L69" s="183">
        <v>15</v>
      </c>
      <c r="M69" s="183">
        <f t="shared" si="10"/>
        <v>0</v>
      </c>
      <c r="N69" s="183">
        <v>0</v>
      </c>
      <c r="O69" s="183">
        <f t="shared" si="11"/>
        <v>0</v>
      </c>
      <c r="P69" s="183">
        <v>0.17400000000000002</v>
      </c>
      <c r="Q69" s="183">
        <f t="shared" si="12"/>
        <v>0.17</v>
      </c>
      <c r="R69" s="183" t="s">
        <v>239</v>
      </c>
      <c r="S69" s="183" t="s">
        <v>130</v>
      </c>
      <c r="T69" s="184" t="s">
        <v>130</v>
      </c>
      <c r="U69" s="162">
        <v>0.95000000000000007</v>
      </c>
      <c r="V69" s="162">
        <f t="shared" si="13"/>
        <v>0.95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131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78">
        <v>43</v>
      </c>
      <c r="B70" s="179" t="s">
        <v>242</v>
      </c>
      <c r="C70" s="189" t="s">
        <v>243</v>
      </c>
      <c r="D70" s="180" t="s">
        <v>128</v>
      </c>
      <c r="E70" s="181">
        <v>64.554000000000002</v>
      </c>
      <c r="F70" s="182"/>
      <c r="G70" s="183">
        <f t="shared" si="7"/>
        <v>0</v>
      </c>
      <c r="H70" s="182"/>
      <c r="I70" s="183">
        <f t="shared" si="8"/>
        <v>0</v>
      </c>
      <c r="J70" s="182"/>
      <c r="K70" s="183">
        <f t="shared" si="9"/>
        <v>0</v>
      </c>
      <c r="L70" s="183">
        <v>15</v>
      </c>
      <c r="M70" s="183">
        <f t="shared" si="10"/>
        <v>0</v>
      </c>
      <c r="N70" s="183">
        <v>1.6000000000000001E-4</v>
      </c>
      <c r="O70" s="183">
        <f t="shared" si="11"/>
        <v>0.01</v>
      </c>
      <c r="P70" s="183">
        <v>2.2000000000000002E-2</v>
      </c>
      <c r="Q70" s="183">
        <f t="shared" si="12"/>
        <v>1.42</v>
      </c>
      <c r="R70" s="183"/>
      <c r="S70" s="183" t="s">
        <v>244</v>
      </c>
      <c r="T70" s="184" t="s">
        <v>222</v>
      </c>
      <c r="U70" s="162">
        <v>0</v>
      </c>
      <c r="V70" s="162">
        <f t="shared" si="13"/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131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78">
        <v>44</v>
      </c>
      <c r="B71" s="179" t="s">
        <v>245</v>
      </c>
      <c r="C71" s="189" t="s">
        <v>246</v>
      </c>
      <c r="D71" s="180" t="s">
        <v>158</v>
      </c>
      <c r="E71" s="181">
        <v>1</v>
      </c>
      <c r="F71" s="182"/>
      <c r="G71" s="183">
        <f t="shared" si="7"/>
        <v>0</v>
      </c>
      <c r="H71" s="182"/>
      <c r="I71" s="183">
        <f t="shared" si="8"/>
        <v>0</v>
      </c>
      <c r="J71" s="182"/>
      <c r="K71" s="183">
        <f t="shared" si="9"/>
        <v>0</v>
      </c>
      <c r="L71" s="183">
        <v>15</v>
      </c>
      <c r="M71" s="183">
        <f t="shared" si="10"/>
        <v>0</v>
      </c>
      <c r="N71" s="183">
        <v>7.5000000000000002E-4</v>
      </c>
      <c r="O71" s="183">
        <f t="shared" si="11"/>
        <v>0</v>
      </c>
      <c r="P71" s="183">
        <v>0</v>
      </c>
      <c r="Q71" s="183">
        <f t="shared" si="12"/>
        <v>0</v>
      </c>
      <c r="R71" s="183" t="s">
        <v>217</v>
      </c>
      <c r="S71" s="183" t="s">
        <v>130</v>
      </c>
      <c r="T71" s="184" t="s">
        <v>130</v>
      </c>
      <c r="U71" s="162">
        <v>0</v>
      </c>
      <c r="V71" s="162">
        <f t="shared" si="13"/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218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78">
        <v>45</v>
      </c>
      <c r="B72" s="179" t="s">
        <v>247</v>
      </c>
      <c r="C72" s="189" t="s">
        <v>248</v>
      </c>
      <c r="D72" s="180" t="s">
        <v>158</v>
      </c>
      <c r="E72" s="181">
        <v>4</v>
      </c>
      <c r="F72" s="182"/>
      <c r="G72" s="183">
        <f t="shared" si="7"/>
        <v>0</v>
      </c>
      <c r="H72" s="182"/>
      <c r="I72" s="183">
        <f t="shared" si="8"/>
        <v>0</v>
      </c>
      <c r="J72" s="182"/>
      <c r="K72" s="183">
        <f t="shared" si="9"/>
        <v>0</v>
      </c>
      <c r="L72" s="183">
        <v>15</v>
      </c>
      <c r="M72" s="183">
        <f t="shared" si="10"/>
        <v>0</v>
      </c>
      <c r="N72" s="183">
        <v>8.0000000000000004E-4</v>
      </c>
      <c r="O72" s="183">
        <f t="shared" si="11"/>
        <v>0</v>
      </c>
      <c r="P72" s="183">
        <v>0</v>
      </c>
      <c r="Q72" s="183">
        <f t="shared" si="12"/>
        <v>0</v>
      </c>
      <c r="R72" s="183" t="s">
        <v>217</v>
      </c>
      <c r="S72" s="183" t="s">
        <v>234</v>
      </c>
      <c r="T72" s="184" t="s">
        <v>222</v>
      </c>
      <c r="U72" s="162">
        <v>0</v>
      </c>
      <c r="V72" s="162">
        <f t="shared" si="13"/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218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78">
        <v>46</v>
      </c>
      <c r="B73" s="179" t="s">
        <v>249</v>
      </c>
      <c r="C73" s="189" t="s">
        <v>250</v>
      </c>
      <c r="D73" s="180" t="s">
        <v>158</v>
      </c>
      <c r="E73" s="181">
        <v>2</v>
      </c>
      <c r="F73" s="182"/>
      <c r="G73" s="183">
        <f t="shared" si="7"/>
        <v>0</v>
      </c>
      <c r="H73" s="182"/>
      <c r="I73" s="183">
        <f t="shared" si="8"/>
        <v>0</v>
      </c>
      <c r="J73" s="182"/>
      <c r="K73" s="183">
        <f t="shared" si="9"/>
        <v>0</v>
      </c>
      <c r="L73" s="183">
        <v>15</v>
      </c>
      <c r="M73" s="183">
        <f t="shared" si="10"/>
        <v>0</v>
      </c>
      <c r="N73" s="183">
        <v>1.3000000000000001E-2</v>
      </c>
      <c r="O73" s="183">
        <f t="shared" si="11"/>
        <v>0.03</v>
      </c>
      <c r="P73" s="183">
        <v>0</v>
      </c>
      <c r="Q73" s="183">
        <f t="shared" si="12"/>
        <v>0</v>
      </c>
      <c r="R73" s="183" t="s">
        <v>217</v>
      </c>
      <c r="S73" s="183" t="s">
        <v>130</v>
      </c>
      <c r="T73" s="184" t="s">
        <v>130</v>
      </c>
      <c r="U73" s="162">
        <v>0</v>
      </c>
      <c r="V73" s="162">
        <f t="shared" si="13"/>
        <v>0</v>
      </c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218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78">
        <v>47</v>
      </c>
      <c r="B74" s="179" t="s">
        <v>251</v>
      </c>
      <c r="C74" s="189" t="s">
        <v>252</v>
      </c>
      <c r="D74" s="180" t="s">
        <v>158</v>
      </c>
      <c r="E74" s="181">
        <v>2</v>
      </c>
      <c r="F74" s="182"/>
      <c r="G74" s="183">
        <f t="shared" si="7"/>
        <v>0</v>
      </c>
      <c r="H74" s="182"/>
      <c r="I74" s="183">
        <f t="shared" si="8"/>
        <v>0</v>
      </c>
      <c r="J74" s="182"/>
      <c r="K74" s="183">
        <f t="shared" si="9"/>
        <v>0</v>
      </c>
      <c r="L74" s="183">
        <v>15</v>
      </c>
      <c r="M74" s="183">
        <f t="shared" si="10"/>
        <v>0</v>
      </c>
      <c r="N74" s="183">
        <v>0.02</v>
      </c>
      <c r="O74" s="183">
        <f t="shared" si="11"/>
        <v>0.04</v>
      </c>
      <c r="P74" s="183">
        <v>0</v>
      </c>
      <c r="Q74" s="183">
        <f t="shared" si="12"/>
        <v>0</v>
      </c>
      <c r="R74" s="183" t="s">
        <v>217</v>
      </c>
      <c r="S74" s="183" t="s">
        <v>130</v>
      </c>
      <c r="T74" s="184" t="s">
        <v>130</v>
      </c>
      <c r="U74" s="162">
        <v>0</v>
      </c>
      <c r="V74" s="162">
        <f t="shared" si="13"/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218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22.5" outlineLevel="1" x14ac:dyDescent="0.2">
      <c r="A75" s="178">
        <v>48</v>
      </c>
      <c r="B75" s="179" t="s">
        <v>253</v>
      </c>
      <c r="C75" s="189" t="s">
        <v>254</v>
      </c>
      <c r="D75" s="180" t="s">
        <v>158</v>
      </c>
      <c r="E75" s="181">
        <v>1</v>
      </c>
      <c r="F75" s="182"/>
      <c r="G75" s="183">
        <f t="shared" si="7"/>
        <v>0</v>
      </c>
      <c r="H75" s="182"/>
      <c r="I75" s="183">
        <f t="shared" si="8"/>
        <v>0</v>
      </c>
      <c r="J75" s="182"/>
      <c r="K75" s="183">
        <f t="shared" si="9"/>
        <v>0</v>
      </c>
      <c r="L75" s="183">
        <v>15</v>
      </c>
      <c r="M75" s="183">
        <f t="shared" si="10"/>
        <v>0</v>
      </c>
      <c r="N75" s="183">
        <v>2.5000000000000001E-2</v>
      </c>
      <c r="O75" s="183">
        <f t="shared" si="11"/>
        <v>0.03</v>
      </c>
      <c r="P75" s="183">
        <v>0</v>
      </c>
      <c r="Q75" s="183">
        <f t="shared" si="12"/>
        <v>0</v>
      </c>
      <c r="R75" s="183" t="s">
        <v>217</v>
      </c>
      <c r="S75" s="183" t="s">
        <v>130</v>
      </c>
      <c r="T75" s="184" t="s">
        <v>130</v>
      </c>
      <c r="U75" s="162">
        <v>0</v>
      </c>
      <c r="V75" s="162">
        <f t="shared" si="13"/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218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33.75" outlineLevel="1" x14ac:dyDescent="0.2">
      <c r="A76" s="178">
        <v>49</v>
      </c>
      <c r="B76" s="179" t="s">
        <v>255</v>
      </c>
      <c r="C76" s="189" t="s">
        <v>256</v>
      </c>
      <c r="D76" s="180" t="s">
        <v>158</v>
      </c>
      <c r="E76" s="181">
        <v>1</v>
      </c>
      <c r="F76" s="182"/>
      <c r="G76" s="183">
        <f t="shared" si="7"/>
        <v>0</v>
      </c>
      <c r="H76" s="182"/>
      <c r="I76" s="183">
        <f t="shared" si="8"/>
        <v>0</v>
      </c>
      <c r="J76" s="182"/>
      <c r="K76" s="183">
        <f t="shared" si="9"/>
        <v>0</v>
      </c>
      <c r="L76" s="183">
        <v>15</v>
      </c>
      <c r="M76" s="183">
        <f t="shared" si="10"/>
        <v>0</v>
      </c>
      <c r="N76" s="183">
        <v>2.4E-2</v>
      </c>
      <c r="O76" s="183">
        <f t="shared" si="11"/>
        <v>0.02</v>
      </c>
      <c r="P76" s="183">
        <v>0</v>
      </c>
      <c r="Q76" s="183">
        <f t="shared" si="12"/>
        <v>0</v>
      </c>
      <c r="R76" s="183" t="s">
        <v>217</v>
      </c>
      <c r="S76" s="183" t="s">
        <v>130</v>
      </c>
      <c r="T76" s="184" t="s">
        <v>130</v>
      </c>
      <c r="U76" s="162">
        <v>0</v>
      </c>
      <c r="V76" s="162">
        <f t="shared" si="13"/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218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78">
        <v>50</v>
      </c>
      <c r="B77" s="179" t="s">
        <v>257</v>
      </c>
      <c r="C77" s="189" t="s">
        <v>258</v>
      </c>
      <c r="D77" s="180" t="s">
        <v>191</v>
      </c>
      <c r="E77" s="181">
        <v>1</v>
      </c>
      <c r="F77" s="182"/>
      <c r="G77" s="183">
        <f t="shared" si="7"/>
        <v>0</v>
      </c>
      <c r="H77" s="182"/>
      <c r="I77" s="183">
        <f t="shared" si="8"/>
        <v>0</v>
      </c>
      <c r="J77" s="182"/>
      <c r="K77" s="183">
        <f t="shared" si="9"/>
        <v>0</v>
      </c>
      <c r="L77" s="183">
        <v>15</v>
      </c>
      <c r="M77" s="183">
        <f t="shared" si="10"/>
        <v>0</v>
      </c>
      <c r="N77" s="183">
        <v>0.18400000000000002</v>
      </c>
      <c r="O77" s="183">
        <f t="shared" si="11"/>
        <v>0.18</v>
      </c>
      <c r="P77" s="183">
        <v>0</v>
      </c>
      <c r="Q77" s="183">
        <f t="shared" si="12"/>
        <v>0</v>
      </c>
      <c r="R77" s="183" t="s">
        <v>217</v>
      </c>
      <c r="S77" s="183" t="s">
        <v>130</v>
      </c>
      <c r="T77" s="184" t="s">
        <v>130</v>
      </c>
      <c r="U77" s="162">
        <v>0</v>
      </c>
      <c r="V77" s="162">
        <f t="shared" si="13"/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218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71">
        <v>51</v>
      </c>
      <c r="B78" s="172" t="s">
        <v>259</v>
      </c>
      <c r="C78" s="190" t="s">
        <v>260</v>
      </c>
      <c r="D78" s="173" t="s">
        <v>261</v>
      </c>
      <c r="E78" s="174">
        <v>1</v>
      </c>
      <c r="F78" s="175"/>
      <c r="G78" s="176">
        <f t="shared" si="7"/>
        <v>0</v>
      </c>
      <c r="H78" s="175"/>
      <c r="I78" s="176">
        <f t="shared" si="8"/>
        <v>0</v>
      </c>
      <c r="J78" s="175"/>
      <c r="K78" s="176">
        <f t="shared" si="9"/>
        <v>0</v>
      </c>
      <c r="L78" s="176">
        <v>15</v>
      </c>
      <c r="M78" s="176">
        <f t="shared" si="10"/>
        <v>0</v>
      </c>
      <c r="N78" s="176">
        <v>0</v>
      </c>
      <c r="O78" s="176">
        <f t="shared" si="11"/>
        <v>0</v>
      </c>
      <c r="P78" s="176">
        <v>0</v>
      </c>
      <c r="Q78" s="176">
        <f t="shared" si="12"/>
        <v>0</v>
      </c>
      <c r="R78" s="176"/>
      <c r="S78" s="176" t="s">
        <v>244</v>
      </c>
      <c r="T78" s="177" t="s">
        <v>222</v>
      </c>
      <c r="U78" s="162">
        <v>0</v>
      </c>
      <c r="V78" s="162">
        <f t="shared" si="13"/>
        <v>0</v>
      </c>
      <c r="W78" s="162"/>
      <c r="X78" s="152"/>
      <c r="Y78" s="152"/>
      <c r="Z78" s="152"/>
      <c r="AA78" s="152"/>
      <c r="AB78" s="152"/>
      <c r="AC78" s="152"/>
      <c r="AD78" s="152"/>
      <c r="AE78" s="152"/>
      <c r="AF78" s="152"/>
      <c r="AG78" s="152" t="s">
        <v>218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>
        <v>52</v>
      </c>
      <c r="B79" s="160" t="s">
        <v>262</v>
      </c>
      <c r="C79" s="191" t="s">
        <v>263</v>
      </c>
      <c r="D79" s="161" t="s">
        <v>0</v>
      </c>
      <c r="E79" s="186"/>
      <c r="F79" s="163"/>
      <c r="G79" s="162">
        <f t="shared" si="7"/>
        <v>0</v>
      </c>
      <c r="H79" s="163"/>
      <c r="I79" s="162">
        <f t="shared" si="8"/>
        <v>0</v>
      </c>
      <c r="J79" s="163"/>
      <c r="K79" s="162">
        <f t="shared" si="9"/>
        <v>0</v>
      </c>
      <c r="L79" s="162">
        <v>15</v>
      </c>
      <c r="M79" s="162">
        <f t="shared" si="10"/>
        <v>0</v>
      </c>
      <c r="N79" s="162">
        <v>0</v>
      </c>
      <c r="O79" s="162">
        <f t="shared" si="11"/>
        <v>0</v>
      </c>
      <c r="P79" s="162">
        <v>0</v>
      </c>
      <c r="Q79" s="162">
        <f t="shared" si="12"/>
        <v>0</v>
      </c>
      <c r="R79" s="162" t="s">
        <v>239</v>
      </c>
      <c r="S79" s="162" t="s">
        <v>130</v>
      </c>
      <c r="T79" s="162" t="s">
        <v>130</v>
      </c>
      <c r="U79" s="162">
        <v>0</v>
      </c>
      <c r="V79" s="162">
        <f t="shared" si="13"/>
        <v>0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169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254" t="s">
        <v>264</v>
      </c>
      <c r="D80" s="255"/>
      <c r="E80" s="255"/>
      <c r="F80" s="255"/>
      <c r="G80" s="255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135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x14ac:dyDescent="0.2">
      <c r="A81" s="165" t="s">
        <v>124</v>
      </c>
      <c r="B81" s="166" t="s">
        <v>80</v>
      </c>
      <c r="C81" s="188" t="s">
        <v>81</v>
      </c>
      <c r="D81" s="167"/>
      <c r="E81" s="168"/>
      <c r="F81" s="169"/>
      <c r="G81" s="169">
        <f>SUMIF(AG82:AG89,"&lt;&gt;NOR",G82:G89)</f>
        <v>0</v>
      </c>
      <c r="H81" s="169"/>
      <c r="I81" s="169">
        <f>SUM(I82:I89)</f>
        <v>0</v>
      </c>
      <c r="J81" s="169"/>
      <c r="K81" s="169">
        <f>SUM(K82:K89)</f>
        <v>0</v>
      </c>
      <c r="L81" s="169"/>
      <c r="M81" s="169">
        <f>SUM(M82:M89)</f>
        <v>0</v>
      </c>
      <c r="N81" s="169"/>
      <c r="O81" s="169">
        <f>SUM(O82:O89)</f>
        <v>9.0000000000000011E-2</v>
      </c>
      <c r="P81" s="169"/>
      <c r="Q81" s="169">
        <f>SUM(Q82:Q89)</f>
        <v>0</v>
      </c>
      <c r="R81" s="169"/>
      <c r="S81" s="169"/>
      <c r="T81" s="170"/>
      <c r="U81" s="164"/>
      <c r="V81" s="164">
        <f>SUM(V82:V89)</f>
        <v>5.82</v>
      </c>
      <c r="W81" s="164"/>
      <c r="AG81" t="s">
        <v>125</v>
      </c>
    </row>
    <row r="82" spans="1:60" outlineLevel="1" x14ac:dyDescent="0.2">
      <c r="A82" s="178">
        <v>53</v>
      </c>
      <c r="B82" s="179" t="s">
        <v>265</v>
      </c>
      <c r="C82" s="189" t="s">
        <v>266</v>
      </c>
      <c r="D82" s="180" t="s">
        <v>128</v>
      </c>
      <c r="E82" s="181">
        <v>3.52</v>
      </c>
      <c r="F82" s="182"/>
      <c r="G82" s="183">
        <f t="shared" ref="G82:G88" si="14">ROUND(E82*F82,2)</f>
        <v>0</v>
      </c>
      <c r="H82" s="182"/>
      <c r="I82" s="183">
        <f t="shared" ref="I82:I88" si="15">ROUND(E82*H82,2)</f>
        <v>0</v>
      </c>
      <c r="J82" s="182"/>
      <c r="K82" s="183">
        <f t="shared" ref="K82:K88" si="16">ROUND(E82*J82,2)</f>
        <v>0</v>
      </c>
      <c r="L82" s="183">
        <v>15</v>
      </c>
      <c r="M82" s="183">
        <f t="shared" ref="M82:M88" si="17">G82*(1+L82/100)</f>
        <v>0</v>
      </c>
      <c r="N82" s="183">
        <v>2.1000000000000001E-4</v>
      </c>
      <c r="O82" s="183">
        <f t="shared" ref="O82:O88" si="18">ROUND(E82*N82,2)</f>
        <v>0</v>
      </c>
      <c r="P82" s="183">
        <v>0</v>
      </c>
      <c r="Q82" s="183">
        <f t="shared" ref="Q82:Q88" si="19">ROUND(E82*P82,2)</f>
        <v>0</v>
      </c>
      <c r="R82" s="183" t="s">
        <v>267</v>
      </c>
      <c r="S82" s="183" t="s">
        <v>130</v>
      </c>
      <c r="T82" s="184" t="s">
        <v>130</v>
      </c>
      <c r="U82" s="162">
        <v>0.05</v>
      </c>
      <c r="V82" s="162">
        <f t="shared" ref="V82:V88" si="20">ROUND(E82*U82,2)</f>
        <v>0.18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131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 x14ac:dyDescent="0.2">
      <c r="A83" s="178">
        <v>54</v>
      </c>
      <c r="B83" s="179" t="s">
        <v>268</v>
      </c>
      <c r="C83" s="189" t="s">
        <v>269</v>
      </c>
      <c r="D83" s="180" t="s">
        <v>173</v>
      </c>
      <c r="E83" s="181">
        <v>3.45</v>
      </c>
      <c r="F83" s="182"/>
      <c r="G83" s="183">
        <f t="shared" si="14"/>
        <v>0</v>
      </c>
      <c r="H83" s="182"/>
      <c r="I83" s="183">
        <f t="shared" si="15"/>
        <v>0</v>
      </c>
      <c r="J83" s="182"/>
      <c r="K83" s="183">
        <f t="shared" si="16"/>
        <v>0</v>
      </c>
      <c r="L83" s="183">
        <v>15</v>
      </c>
      <c r="M83" s="183">
        <f t="shared" si="17"/>
        <v>0</v>
      </c>
      <c r="N83" s="183">
        <v>5.1000000000000004E-4</v>
      </c>
      <c r="O83" s="183">
        <f t="shared" si="18"/>
        <v>0</v>
      </c>
      <c r="P83" s="183">
        <v>0</v>
      </c>
      <c r="Q83" s="183">
        <f t="shared" si="19"/>
        <v>0</v>
      </c>
      <c r="R83" s="183" t="s">
        <v>267</v>
      </c>
      <c r="S83" s="183" t="s">
        <v>130</v>
      </c>
      <c r="T83" s="184" t="s">
        <v>130</v>
      </c>
      <c r="U83" s="162">
        <v>0.23600000000000002</v>
      </c>
      <c r="V83" s="162">
        <f t="shared" si="20"/>
        <v>0.81</v>
      </c>
      <c r="W83" s="162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131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78">
        <v>55</v>
      </c>
      <c r="B84" s="179" t="s">
        <v>270</v>
      </c>
      <c r="C84" s="189" t="s">
        <v>271</v>
      </c>
      <c r="D84" s="180" t="s">
        <v>173</v>
      </c>
      <c r="E84" s="181">
        <v>3.45</v>
      </c>
      <c r="F84" s="182"/>
      <c r="G84" s="183">
        <f t="shared" si="14"/>
        <v>0</v>
      </c>
      <c r="H84" s="182"/>
      <c r="I84" s="183">
        <f t="shared" si="15"/>
        <v>0</v>
      </c>
      <c r="J84" s="182"/>
      <c r="K84" s="183">
        <f t="shared" si="16"/>
        <v>0</v>
      </c>
      <c r="L84" s="183">
        <v>15</v>
      </c>
      <c r="M84" s="183">
        <f t="shared" si="17"/>
        <v>0</v>
      </c>
      <c r="N84" s="183">
        <v>0</v>
      </c>
      <c r="O84" s="183">
        <f t="shared" si="18"/>
        <v>0</v>
      </c>
      <c r="P84" s="183">
        <v>0</v>
      </c>
      <c r="Q84" s="183">
        <f t="shared" si="19"/>
        <v>0</v>
      </c>
      <c r="R84" s="183" t="s">
        <v>267</v>
      </c>
      <c r="S84" s="183" t="s">
        <v>130</v>
      </c>
      <c r="T84" s="184" t="s">
        <v>130</v>
      </c>
      <c r="U84" s="162">
        <v>0.15400000000000003</v>
      </c>
      <c r="V84" s="162">
        <f t="shared" si="20"/>
        <v>0.53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131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2.5" outlineLevel="1" x14ac:dyDescent="0.2">
      <c r="A85" s="178">
        <v>56</v>
      </c>
      <c r="B85" s="179" t="s">
        <v>272</v>
      </c>
      <c r="C85" s="189" t="s">
        <v>273</v>
      </c>
      <c r="D85" s="180" t="s">
        <v>128</v>
      </c>
      <c r="E85" s="181">
        <v>3.52</v>
      </c>
      <c r="F85" s="182"/>
      <c r="G85" s="183">
        <f t="shared" si="14"/>
        <v>0</v>
      </c>
      <c r="H85" s="182"/>
      <c r="I85" s="183">
        <f t="shared" si="15"/>
        <v>0</v>
      </c>
      <c r="J85" s="182"/>
      <c r="K85" s="183">
        <f t="shared" si="16"/>
        <v>0</v>
      </c>
      <c r="L85" s="183">
        <v>15</v>
      </c>
      <c r="M85" s="183">
        <f t="shared" si="17"/>
        <v>0</v>
      </c>
      <c r="N85" s="183">
        <v>0</v>
      </c>
      <c r="O85" s="183">
        <f t="shared" si="18"/>
        <v>0</v>
      </c>
      <c r="P85" s="183">
        <v>0</v>
      </c>
      <c r="Q85" s="183">
        <f t="shared" si="19"/>
        <v>0</v>
      </c>
      <c r="R85" s="183" t="s">
        <v>267</v>
      </c>
      <c r="S85" s="183" t="s">
        <v>130</v>
      </c>
      <c r="T85" s="184" t="s">
        <v>130</v>
      </c>
      <c r="U85" s="162">
        <v>0.24400000000000002</v>
      </c>
      <c r="V85" s="162">
        <f t="shared" si="20"/>
        <v>0.86</v>
      </c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131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ht="22.5" outlineLevel="1" x14ac:dyDescent="0.2">
      <c r="A86" s="178">
        <v>57</v>
      </c>
      <c r="B86" s="179" t="s">
        <v>274</v>
      </c>
      <c r="C86" s="189" t="s">
        <v>275</v>
      </c>
      <c r="D86" s="180" t="s">
        <v>128</v>
      </c>
      <c r="E86" s="181">
        <v>3.52</v>
      </c>
      <c r="F86" s="182"/>
      <c r="G86" s="183">
        <f t="shared" si="14"/>
        <v>0</v>
      </c>
      <c r="H86" s="182"/>
      <c r="I86" s="183">
        <f t="shared" si="15"/>
        <v>0</v>
      </c>
      <c r="J86" s="182"/>
      <c r="K86" s="183">
        <f t="shared" si="16"/>
        <v>0</v>
      </c>
      <c r="L86" s="183">
        <v>15</v>
      </c>
      <c r="M86" s="183">
        <f t="shared" si="17"/>
        <v>0</v>
      </c>
      <c r="N86" s="183">
        <v>4.7500000000000007E-3</v>
      </c>
      <c r="O86" s="183">
        <f t="shared" si="18"/>
        <v>0.02</v>
      </c>
      <c r="P86" s="183">
        <v>0</v>
      </c>
      <c r="Q86" s="183">
        <f t="shared" si="19"/>
        <v>0</v>
      </c>
      <c r="R86" s="183" t="s">
        <v>267</v>
      </c>
      <c r="S86" s="183" t="s">
        <v>130</v>
      </c>
      <c r="T86" s="184" t="s">
        <v>130</v>
      </c>
      <c r="U86" s="162">
        <v>0.97800000000000009</v>
      </c>
      <c r="V86" s="162">
        <f t="shared" si="20"/>
        <v>3.44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131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71">
        <v>58</v>
      </c>
      <c r="B87" s="172" t="s">
        <v>276</v>
      </c>
      <c r="C87" s="190" t="s">
        <v>277</v>
      </c>
      <c r="D87" s="173" t="s">
        <v>128</v>
      </c>
      <c r="E87" s="174">
        <v>4.048</v>
      </c>
      <c r="F87" s="175"/>
      <c r="G87" s="176">
        <f t="shared" si="14"/>
        <v>0</v>
      </c>
      <c r="H87" s="175"/>
      <c r="I87" s="176">
        <f t="shared" si="15"/>
        <v>0</v>
      </c>
      <c r="J87" s="175"/>
      <c r="K87" s="176">
        <f t="shared" si="16"/>
        <v>0</v>
      </c>
      <c r="L87" s="176">
        <v>15</v>
      </c>
      <c r="M87" s="176">
        <f t="shared" si="17"/>
        <v>0</v>
      </c>
      <c r="N87" s="176">
        <v>1.8120000000000001E-2</v>
      </c>
      <c r="O87" s="176">
        <f t="shared" si="18"/>
        <v>7.0000000000000007E-2</v>
      </c>
      <c r="P87" s="176">
        <v>0</v>
      </c>
      <c r="Q87" s="176">
        <f t="shared" si="19"/>
        <v>0</v>
      </c>
      <c r="R87" s="176" t="s">
        <v>217</v>
      </c>
      <c r="S87" s="176" t="s">
        <v>130</v>
      </c>
      <c r="T87" s="177" t="s">
        <v>130</v>
      </c>
      <c r="U87" s="162">
        <v>0</v>
      </c>
      <c r="V87" s="162">
        <f t="shared" si="20"/>
        <v>0</v>
      </c>
      <c r="W87" s="162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218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>
        <v>59</v>
      </c>
      <c r="B88" s="160" t="s">
        <v>278</v>
      </c>
      <c r="C88" s="191" t="s">
        <v>279</v>
      </c>
      <c r="D88" s="161" t="s">
        <v>0</v>
      </c>
      <c r="E88" s="186"/>
      <c r="F88" s="163"/>
      <c r="G88" s="162">
        <f t="shared" si="14"/>
        <v>0</v>
      </c>
      <c r="H88" s="163"/>
      <c r="I88" s="162">
        <f t="shared" si="15"/>
        <v>0</v>
      </c>
      <c r="J88" s="163"/>
      <c r="K88" s="162">
        <f t="shared" si="16"/>
        <v>0</v>
      </c>
      <c r="L88" s="162">
        <v>15</v>
      </c>
      <c r="M88" s="162">
        <f t="shared" si="17"/>
        <v>0</v>
      </c>
      <c r="N88" s="162">
        <v>0</v>
      </c>
      <c r="O88" s="162">
        <f t="shared" si="18"/>
        <v>0</v>
      </c>
      <c r="P88" s="162">
        <v>0</v>
      </c>
      <c r="Q88" s="162">
        <f t="shared" si="19"/>
        <v>0</v>
      </c>
      <c r="R88" s="162" t="s">
        <v>267</v>
      </c>
      <c r="S88" s="162" t="s">
        <v>130</v>
      </c>
      <c r="T88" s="162" t="s">
        <v>130</v>
      </c>
      <c r="U88" s="162">
        <v>0</v>
      </c>
      <c r="V88" s="162">
        <f t="shared" si="20"/>
        <v>0</v>
      </c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169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254" t="s">
        <v>264</v>
      </c>
      <c r="D89" s="255"/>
      <c r="E89" s="255"/>
      <c r="F89" s="255"/>
      <c r="G89" s="255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135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x14ac:dyDescent="0.2">
      <c r="A90" s="165" t="s">
        <v>124</v>
      </c>
      <c r="B90" s="166" t="s">
        <v>82</v>
      </c>
      <c r="C90" s="188" t="s">
        <v>83</v>
      </c>
      <c r="D90" s="167"/>
      <c r="E90" s="168"/>
      <c r="F90" s="169"/>
      <c r="G90" s="169">
        <f>SUMIF(AG91:AG97,"&lt;&gt;NOR",G91:G97)</f>
        <v>0</v>
      </c>
      <c r="H90" s="169"/>
      <c r="I90" s="169">
        <f>SUM(I91:I97)</f>
        <v>0</v>
      </c>
      <c r="J90" s="169"/>
      <c r="K90" s="169">
        <f>SUM(K91:K97)</f>
        <v>0</v>
      </c>
      <c r="L90" s="169"/>
      <c r="M90" s="169">
        <f>SUM(M91:M97)</f>
        <v>0</v>
      </c>
      <c r="N90" s="169"/>
      <c r="O90" s="169">
        <f>SUM(O91:O97)</f>
        <v>0.16</v>
      </c>
      <c r="P90" s="169"/>
      <c r="Q90" s="169">
        <f>SUM(Q91:Q97)</f>
        <v>0.04</v>
      </c>
      <c r="R90" s="169"/>
      <c r="S90" s="169"/>
      <c r="T90" s="170"/>
      <c r="U90" s="164"/>
      <c r="V90" s="164">
        <f>SUM(V91:V97)</f>
        <v>27.14</v>
      </c>
      <c r="W90" s="164"/>
      <c r="AG90" t="s">
        <v>125</v>
      </c>
    </row>
    <row r="91" spans="1:60" outlineLevel="1" x14ac:dyDescent="0.2">
      <c r="A91" s="171">
        <v>60</v>
      </c>
      <c r="B91" s="172" t="s">
        <v>280</v>
      </c>
      <c r="C91" s="190" t="s">
        <v>281</v>
      </c>
      <c r="D91" s="173" t="s">
        <v>128</v>
      </c>
      <c r="E91" s="174">
        <v>37.590000000000003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15</v>
      </c>
      <c r="M91" s="176">
        <f>G91*(1+L91/100)</f>
        <v>0</v>
      </c>
      <c r="N91" s="176">
        <v>0</v>
      </c>
      <c r="O91" s="176">
        <f>ROUND(E91*N91,2)</f>
        <v>0</v>
      </c>
      <c r="P91" s="176">
        <v>0</v>
      </c>
      <c r="Q91" s="176">
        <f>ROUND(E91*P91,2)</f>
        <v>0</v>
      </c>
      <c r="R91" s="176" t="s">
        <v>282</v>
      </c>
      <c r="S91" s="176" t="s">
        <v>130</v>
      </c>
      <c r="T91" s="177" t="s">
        <v>130</v>
      </c>
      <c r="U91" s="162">
        <v>4.6000000000000006E-2</v>
      </c>
      <c r="V91" s="162">
        <f>ROUND(E91*U91,2)</f>
        <v>1.73</v>
      </c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131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245" t="s">
        <v>283</v>
      </c>
      <c r="D92" s="246"/>
      <c r="E92" s="246"/>
      <c r="F92" s="246"/>
      <c r="G92" s="246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135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2.5" outlineLevel="1" x14ac:dyDescent="0.2">
      <c r="A93" s="178">
        <v>61</v>
      </c>
      <c r="B93" s="179" t="s">
        <v>284</v>
      </c>
      <c r="C93" s="189" t="s">
        <v>285</v>
      </c>
      <c r="D93" s="180" t="s">
        <v>173</v>
      </c>
      <c r="E93" s="181">
        <v>42.775000000000006</v>
      </c>
      <c r="F93" s="182"/>
      <c r="G93" s="183">
        <f>ROUND(E93*F93,2)</f>
        <v>0</v>
      </c>
      <c r="H93" s="182"/>
      <c r="I93" s="183">
        <f>ROUND(E93*H93,2)</f>
        <v>0</v>
      </c>
      <c r="J93" s="182"/>
      <c r="K93" s="183">
        <f>ROUND(E93*J93,2)</f>
        <v>0</v>
      </c>
      <c r="L93" s="183">
        <v>15</v>
      </c>
      <c r="M93" s="183">
        <f>G93*(1+L93/100)</f>
        <v>0</v>
      </c>
      <c r="N93" s="183">
        <v>5.9000000000000003E-4</v>
      </c>
      <c r="O93" s="183">
        <f>ROUND(E93*N93,2)</f>
        <v>0.03</v>
      </c>
      <c r="P93" s="183">
        <v>0</v>
      </c>
      <c r="Q93" s="183">
        <f>ROUND(E93*P93,2)</f>
        <v>0</v>
      </c>
      <c r="R93" s="183" t="s">
        <v>282</v>
      </c>
      <c r="S93" s="183" t="s">
        <v>130</v>
      </c>
      <c r="T93" s="184" t="s">
        <v>130</v>
      </c>
      <c r="U93" s="162">
        <v>0.13720000000000002</v>
      </c>
      <c r="V93" s="162">
        <f>ROUND(E93*U93,2)</f>
        <v>5.87</v>
      </c>
      <c r="W93" s="162"/>
      <c r="X93" s="152"/>
      <c r="Y93" s="152"/>
      <c r="Z93" s="152"/>
      <c r="AA93" s="152"/>
      <c r="AB93" s="152"/>
      <c r="AC93" s="152"/>
      <c r="AD93" s="152"/>
      <c r="AE93" s="152"/>
      <c r="AF93" s="152"/>
      <c r="AG93" s="152" t="s">
        <v>131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22.5" outlineLevel="1" x14ac:dyDescent="0.2">
      <c r="A94" s="178">
        <v>62</v>
      </c>
      <c r="B94" s="179" t="s">
        <v>286</v>
      </c>
      <c r="C94" s="189" t="s">
        <v>287</v>
      </c>
      <c r="D94" s="180" t="s">
        <v>128</v>
      </c>
      <c r="E94" s="181">
        <v>41.110000000000007</v>
      </c>
      <c r="F94" s="182"/>
      <c r="G94" s="183">
        <f>ROUND(E94*F94,2)</f>
        <v>0</v>
      </c>
      <c r="H94" s="182"/>
      <c r="I94" s="183">
        <f>ROUND(E94*H94,2)</f>
        <v>0</v>
      </c>
      <c r="J94" s="182"/>
      <c r="K94" s="183">
        <f>ROUND(E94*J94,2)</f>
        <v>0</v>
      </c>
      <c r="L94" s="183">
        <v>15</v>
      </c>
      <c r="M94" s="183">
        <f>G94*(1+L94/100)</f>
        <v>0</v>
      </c>
      <c r="N94" s="183">
        <v>0</v>
      </c>
      <c r="O94" s="183">
        <f>ROUND(E94*N94,2)</f>
        <v>0</v>
      </c>
      <c r="P94" s="183">
        <v>1E-3</v>
      </c>
      <c r="Q94" s="183">
        <f>ROUND(E94*P94,2)</f>
        <v>0.04</v>
      </c>
      <c r="R94" s="183" t="s">
        <v>282</v>
      </c>
      <c r="S94" s="183" t="s">
        <v>130</v>
      </c>
      <c r="T94" s="184" t="s">
        <v>130</v>
      </c>
      <c r="U94" s="162">
        <v>0.128</v>
      </c>
      <c r="V94" s="162">
        <f>ROUND(E94*U94,2)</f>
        <v>5.26</v>
      </c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131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ht="22.5" outlineLevel="1" x14ac:dyDescent="0.2">
      <c r="A95" s="171">
        <v>63</v>
      </c>
      <c r="B95" s="172" t="s">
        <v>288</v>
      </c>
      <c r="C95" s="190" t="s">
        <v>289</v>
      </c>
      <c r="D95" s="173" t="s">
        <v>128</v>
      </c>
      <c r="E95" s="174">
        <v>37.590000000000003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15</v>
      </c>
      <c r="M95" s="176">
        <f>G95*(1+L95/100)</f>
        <v>0</v>
      </c>
      <c r="N95" s="176">
        <v>3.4700000000000004E-3</v>
      </c>
      <c r="O95" s="176">
        <f>ROUND(E95*N95,2)</f>
        <v>0.13</v>
      </c>
      <c r="P95" s="176">
        <v>0</v>
      </c>
      <c r="Q95" s="176">
        <f>ROUND(E95*P95,2)</f>
        <v>0</v>
      </c>
      <c r="R95" s="176" t="s">
        <v>282</v>
      </c>
      <c r="S95" s="176" t="s">
        <v>130</v>
      </c>
      <c r="T95" s="177" t="s">
        <v>130</v>
      </c>
      <c r="U95" s="162">
        <v>0.38</v>
      </c>
      <c r="V95" s="162">
        <f>ROUND(E95*U95,2)</f>
        <v>14.28</v>
      </c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131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>
        <v>64</v>
      </c>
      <c r="B96" s="160" t="s">
        <v>290</v>
      </c>
      <c r="C96" s="191" t="s">
        <v>291</v>
      </c>
      <c r="D96" s="161" t="s">
        <v>0</v>
      </c>
      <c r="E96" s="186"/>
      <c r="F96" s="163"/>
      <c r="G96" s="162">
        <f>ROUND(E96*F96,2)</f>
        <v>0</v>
      </c>
      <c r="H96" s="163"/>
      <c r="I96" s="162">
        <f>ROUND(E96*H96,2)</f>
        <v>0</v>
      </c>
      <c r="J96" s="163"/>
      <c r="K96" s="162">
        <f>ROUND(E96*J96,2)</f>
        <v>0</v>
      </c>
      <c r="L96" s="162">
        <v>15</v>
      </c>
      <c r="M96" s="162">
        <f>G96*(1+L96/100)</f>
        <v>0</v>
      </c>
      <c r="N96" s="162">
        <v>0</v>
      </c>
      <c r="O96" s="162">
        <f>ROUND(E96*N96,2)</f>
        <v>0</v>
      </c>
      <c r="P96" s="162">
        <v>0</v>
      </c>
      <c r="Q96" s="162">
        <f>ROUND(E96*P96,2)</f>
        <v>0</v>
      </c>
      <c r="R96" s="162" t="s">
        <v>282</v>
      </c>
      <c r="S96" s="162" t="s">
        <v>130</v>
      </c>
      <c r="T96" s="162" t="s">
        <v>130</v>
      </c>
      <c r="U96" s="162">
        <v>0</v>
      </c>
      <c r="V96" s="162">
        <f>ROUND(E96*U96,2)</f>
        <v>0</v>
      </c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169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254" t="s">
        <v>194</v>
      </c>
      <c r="D97" s="255"/>
      <c r="E97" s="255"/>
      <c r="F97" s="255"/>
      <c r="G97" s="255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135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x14ac:dyDescent="0.2">
      <c r="A98" s="165" t="s">
        <v>124</v>
      </c>
      <c r="B98" s="166" t="s">
        <v>86</v>
      </c>
      <c r="C98" s="188" t="s">
        <v>87</v>
      </c>
      <c r="D98" s="167"/>
      <c r="E98" s="168"/>
      <c r="F98" s="169"/>
      <c r="G98" s="169">
        <f>SUMIF(AG99:AG106,"&lt;&gt;NOR",G99:G106)</f>
        <v>0</v>
      </c>
      <c r="H98" s="169"/>
      <c r="I98" s="169">
        <f>SUM(I99:I106)</f>
        <v>0</v>
      </c>
      <c r="J98" s="169"/>
      <c r="K98" s="169">
        <f>SUM(K99:K106)</f>
        <v>0</v>
      </c>
      <c r="L98" s="169"/>
      <c r="M98" s="169">
        <f>SUM(M99:M106)</f>
        <v>0</v>
      </c>
      <c r="N98" s="169"/>
      <c r="O98" s="169">
        <f>SUM(O99:O106)</f>
        <v>0.73</v>
      </c>
      <c r="P98" s="169"/>
      <c r="Q98" s="169">
        <f>SUM(Q99:Q106)</f>
        <v>0</v>
      </c>
      <c r="R98" s="169"/>
      <c r="S98" s="169"/>
      <c r="T98" s="170"/>
      <c r="U98" s="164"/>
      <c r="V98" s="164">
        <f>SUM(V99:V106)</f>
        <v>22.46</v>
      </c>
      <c r="W98" s="164"/>
      <c r="AG98" t="s">
        <v>125</v>
      </c>
    </row>
    <row r="99" spans="1:60" outlineLevel="1" x14ac:dyDescent="0.2">
      <c r="A99" s="178">
        <v>65</v>
      </c>
      <c r="B99" s="179" t="s">
        <v>292</v>
      </c>
      <c r="C99" s="189" t="s">
        <v>293</v>
      </c>
      <c r="D99" s="180" t="s">
        <v>128</v>
      </c>
      <c r="E99" s="181">
        <v>16.565000000000001</v>
      </c>
      <c r="F99" s="182"/>
      <c r="G99" s="183">
        <f>ROUND(E99*F99,2)</f>
        <v>0</v>
      </c>
      <c r="H99" s="182"/>
      <c r="I99" s="183">
        <f>ROUND(E99*H99,2)</f>
        <v>0</v>
      </c>
      <c r="J99" s="182"/>
      <c r="K99" s="183">
        <f>ROUND(E99*J99,2)</f>
        <v>0</v>
      </c>
      <c r="L99" s="183">
        <v>15</v>
      </c>
      <c r="M99" s="183">
        <f>G99*(1+L99/100)</f>
        <v>0</v>
      </c>
      <c r="N99" s="183">
        <v>3.0000000000000001E-5</v>
      </c>
      <c r="O99" s="183">
        <f>ROUND(E99*N99,2)</f>
        <v>0</v>
      </c>
      <c r="P99" s="183">
        <v>0</v>
      </c>
      <c r="Q99" s="183">
        <f>ROUND(E99*P99,2)</f>
        <v>0</v>
      </c>
      <c r="R99" s="183" t="s">
        <v>267</v>
      </c>
      <c r="S99" s="183" t="s">
        <v>130</v>
      </c>
      <c r="T99" s="184" t="s">
        <v>130</v>
      </c>
      <c r="U99" s="162">
        <v>0.05</v>
      </c>
      <c r="V99" s="162">
        <f>ROUND(E99*U99,2)</f>
        <v>0.83</v>
      </c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131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8">
        <v>66</v>
      </c>
      <c r="B100" s="179" t="s">
        <v>294</v>
      </c>
      <c r="C100" s="189" t="s">
        <v>295</v>
      </c>
      <c r="D100" s="180" t="s">
        <v>173</v>
      </c>
      <c r="E100" s="181">
        <v>21.12</v>
      </c>
      <c r="F100" s="182"/>
      <c r="G100" s="183">
        <f>ROUND(E100*F100,2)</f>
        <v>0</v>
      </c>
      <c r="H100" s="182"/>
      <c r="I100" s="183">
        <f>ROUND(E100*H100,2)</f>
        <v>0</v>
      </c>
      <c r="J100" s="182"/>
      <c r="K100" s="183">
        <f>ROUND(E100*J100,2)</f>
        <v>0</v>
      </c>
      <c r="L100" s="183">
        <v>15</v>
      </c>
      <c r="M100" s="183">
        <f>G100*(1+L100/100)</f>
        <v>0</v>
      </c>
      <c r="N100" s="183">
        <v>0</v>
      </c>
      <c r="O100" s="183">
        <f>ROUND(E100*N100,2)</f>
        <v>0</v>
      </c>
      <c r="P100" s="183">
        <v>0</v>
      </c>
      <c r="Q100" s="183">
        <f>ROUND(E100*P100,2)</f>
        <v>0</v>
      </c>
      <c r="R100" s="183" t="s">
        <v>267</v>
      </c>
      <c r="S100" s="183" t="s">
        <v>130</v>
      </c>
      <c r="T100" s="184" t="s">
        <v>130</v>
      </c>
      <c r="U100" s="162">
        <v>0.13</v>
      </c>
      <c r="V100" s="162">
        <f>ROUND(E100*U100,2)</f>
        <v>2.75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131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ht="22.5" outlineLevel="1" x14ac:dyDescent="0.2">
      <c r="A101" s="171">
        <v>67</v>
      </c>
      <c r="B101" s="172" t="s">
        <v>296</v>
      </c>
      <c r="C101" s="190" t="s">
        <v>297</v>
      </c>
      <c r="D101" s="173" t="s">
        <v>128</v>
      </c>
      <c r="E101" s="174">
        <v>16.565000000000001</v>
      </c>
      <c r="F101" s="175"/>
      <c r="G101" s="176">
        <f>ROUND(E101*F101,2)</f>
        <v>0</v>
      </c>
      <c r="H101" s="175"/>
      <c r="I101" s="176">
        <f>ROUND(E101*H101,2)</f>
        <v>0</v>
      </c>
      <c r="J101" s="175"/>
      <c r="K101" s="176">
        <f>ROUND(E101*J101,2)</f>
        <v>0</v>
      </c>
      <c r="L101" s="176">
        <v>15</v>
      </c>
      <c r="M101" s="176">
        <f>G101*(1+L101/100)</f>
        <v>0</v>
      </c>
      <c r="N101" s="176">
        <v>0</v>
      </c>
      <c r="O101" s="176">
        <f>ROUND(E101*N101,2)</f>
        <v>0</v>
      </c>
      <c r="P101" s="176">
        <v>0</v>
      </c>
      <c r="Q101" s="176">
        <f>ROUND(E101*P101,2)</f>
        <v>0</v>
      </c>
      <c r="R101" s="176" t="s">
        <v>267</v>
      </c>
      <c r="S101" s="176" t="s">
        <v>130</v>
      </c>
      <c r="T101" s="177" t="s">
        <v>130</v>
      </c>
      <c r="U101" s="162">
        <v>1.1400000000000001</v>
      </c>
      <c r="V101" s="162">
        <f>ROUND(E101*U101,2)</f>
        <v>18.88</v>
      </c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131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245" t="s">
        <v>298</v>
      </c>
      <c r="D102" s="246"/>
      <c r="E102" s="246"/>
      <c r="F102" s="246"/>
      <c r="G102" s="246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135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ht="33.75" outlineLevel="1" x14ac:dyDescent="0.2">
      <c r="A103" s="178">
        <v>68</v>
      </c>
      <c r="B103" s="179" t="s">
        <v>299</v>
      </c>
      <c r="C103" s="189" t="s">
        <v>300</v>
      </c>
      <c r="D103" s="180" t="s">
        <v>158</v>
      </c>
      <c r="E103" s="181">
        <v>14.059500000000002</v>
      </c>
      <c r="F103" s="182"/>
      <c r="G103" s="183">
        <f>ROUND(E103*F103,2)</f>
        <v>0</v>
      </c>
      <c r="H103" s="182"/>
      <c r="I103" s="183">
        <f>ROUND(E103*H103,2)</f>
        <v>0</v>
      </c>
      <c r="J103" s="182"/>
      <c r="K103" s="183">
        <f>ROUND(E103*J103,2)</f>
        <v>0</v>
      </c>
      <c r="L103" s="183">
        <v>15</v>
      </c>
      <c r="M103" s="183">
        <f>G103*(1+L103/100)</f>
        <v>0</v>
      </c>
      <c r="N103" s="183">
        <v>2E-3</v>
      </c>
      <c r="O103" s="183">
        <f>ROUND(E103*N103,2)</f>
        <v>0.03</v>
      </c>
      <c r="P103" s="183">
        <v>0</v>
      </c>
      <c r="Q103" s="183">
        <f>ROUND(E103*P103,2)</f>
        <v>0</v>
      </c>
      <c r="R103" s="183" t="s">
        <v>217</v>
      </c>
      <c r="S103" s="183" t="s">
        <v>130</v>
      </c>
      <c r="T103" s="184" t="s">
        <v>130</v>
      </c>
      <c r="U103" s="162">
        <v>0</v>
      </c>
      <c r="V103" s="162">
        <f>ROUND(E103*U103,2)</f>
        <v>0</v>
      </c>
      <c r="W103" s="16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218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ht="22.5" outlineLevel="1" x14ac:dyDescent="0.2">
      <c r="A104" s="178">
        <v>69</v>
      </c>
      <c r="B104" s="179" t="s">
        <v>301</v>
      </c>
      <c r="C104" s="189" t="s">
        <v>302</v>
      </c>
      <c r="D104" s="180" t="s">
        <v>303</v>
      </c>
      <c r="E104" s="181">
        <v>502.125</v>
      </c>
      <c r="F104" s="182"/>
      <c r="G104" s="183">
        <f>ROUND(E104*F104,2)</f>
        <v>0</v>
      </c>
      <c r="H104" s="182"/>
      <c r="I104" s="183">
        <f>ROUND(E104*H104,2)</f>
        <v>0</v>
      </c>
      <c r="J104" s="182"/>
      <c r="K104" s="183">
        <f>ROUND(E104*J104,2)</f>
        <v>0</v>
      </c>
      <c r="L104" s="183">
        <v>15</v>
      </c>
      <c r="M104" s="183">
        <f>G104*(1+L104/100)</f>
        <v>0</v>
      </c>
      <c r="N104" s="183">
        <v>1E-3</v>
      </c>
      <c r="O104" s="183">
        <f>ROUND(E104*N104,2)</f>
        <v>0.5</v>
      </c>
      <c r="P104" s="183">
        <v>0</v>
      </c>
      <c r="Q104" s="183">
        <f>ROUND(E104*P104,2)</f>
        <v>0</v>
      </c>
      <c r="R104" s="183" t="s">
        <v>217</v>
      </c>
      <c r="S104" s="183" t="s">
        <v>130</v>
      </c>
      <c r="T104" s="184" t="s">
        <v>130</v>
      </c>
      <c r="U104" s="162">
        <v>0</v>
      </c>
      <c r="V104" s="162">
        <f>ROUND(E104*U104,2)</f>
        <v>0</v>
      </c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218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71">
        <v>70</v>
      </c>
      <c r="B105" s="172" t="s">
        <v>304</v>
      </c>
      <c r="C105" s="190" t="s">
        <v>305</v>
      </c>
      <c r="D105" s="173" t="s">
        <v>128</v>
      </c>
      <c r="E105" s="174">
        <v>19.049750000000003</v>
      </c>
      <c r="F105" s="175"/>
      <c r="G105" s="176">
        <f>ROUND(E105*F105,2)</f>
        <v>0</v>
      </c>
      <c r="H105" s="175"/>
      <c r="I105" s="176">
        <f>ROUND(E105*H105,2)</f>
        <v>0</v>
      </c>
      <c r="J105" s="175"/>
      <c r="K105" s="176">
        <f>ROUND(E105*J105,2)</f>
        <v>0</v>
      </c>
      <c r="L105" s="176">
        <v>15</v>
      </c>
      <c r="M105" s="176">
        <f>G105*(1+L105/100)</f>
        <v>0</v>
      </c>
      <c r="N105" s="176">
        <v>1.0500000000000001E-2</v>
      </c>
      <c r="O105" s="176">
        <f>ROUND(E105*N105,2)</f>
        <v>0.2</v>
      </c>
      <c r="P105" s="176">
        <v>0</v>
      </c>
      <c r="Q105" s="176">
        <f>ROUND(E105*P105,2)</f>
        <v>0</v>
      </c>
      <c r="R105" s="176" t="s">
        <v>217</v>
      </c>
      <c r="S105" s="176" t="s">
        <v>130</v>
      </c>
      <c r="T105" s="177" t="s">
        <v>130</v>
      </c>
      <c r="U105" s="162">
        <v>0</v>
      </c>
      <c r="V105" s="162">
        <f>ROUND(E105*U105,2)</f>
        <v>0</v>
      </c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218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>
        <v>71</v>
      </c>
      <c r="B106" s="160" t="s">
        <v>306</v>
      </c>
      <c r="C106" s="191" t="s">
        <v>307</v>
      </c>
      <c r="D106" s="161" t="s">
        <v>0</v>
      </c>
      <c r="E106" s="186"/>
      <c r="F106" s="163"/>
      <c r="G106" s="162">
        <f>ROUND(E106*F106,2)</f>
        <v>0</v>
      </c>
      <c r="H106" s="163"/>
      <c r="I106" s="162">
        <f>ROUND(E106*H106,2)</f>
        <v>0</v>
      </c>
      <c r="J106" s="163"/>
      <c r="K106" s="162">
        <f>ROUND(E106*J106,2)</f>
        <v>0</v>
      </c>
      <c r="L106" s="162">
        <v>15</v>
      </c>
      <c r="M106" s="162">
        <f>G106*(1+L106/100)</f>
        <v>0</v>
      </c>
      <c r="N106" s="162">
        <v>0</v>
      </c>
      <c r="O106" s="162">
        <f>ROUND(E106*N106,2)</f>
        <v>0</v>
      </c>
      <c r="P106" s="162">
        <v>0</v>
      </c>
      <c r="Q106" s="162">
        <f>ROUND(E106*P106,2)</f>
        <v>0</v>
      </c>
      <c r="R106" s="162" t="s">
        <v>267</v>
      </c>
      <c r="S106" s="162" t="s">
        <v>130</v>
      </c>
      <c r="T106" s="162" t="s">
        <v>130</v>
      </c>
      <c r="U106" s="162">
        <v>0</v>
      </c>
      <c r="V106" s="162">
        <f>ROUND(E106*U106,2)</f>
        <v>0</v>
      </c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169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x14ac:dyDescent="0.2">
      <c r="A107" s="165" t="s">
        <v>124</v>
      </c>
      <c r="B107" s="166" t="s">
        <v>88</v>
      </c>
      <c r="C107" s="188" t="s">
        <v>89</v>
      </c>
      <c r="D107" s="167"/>
      <c r="E107" s="168"/>
      <c r="F107" s="169"/>
      <c r="G107" s="169">
        <f>SUMIF(AG108:AG111,"&lt;&gt;NOR",G108:G111)</f>
        <v>0</v>
      </c>
      <c r="H107" s="169"/>
      <c r="I107" s="169">
        <f>SUM(I108:I111)</f>
        <v>0</v>
      </c>
      <c r="J107" s="169"/>
      <c r="K107" s="169">
        <f>SUM(K108:K111)</f>
        <v>0</v>
      </c>
      <c r="L107" s="169"/>
      <c r="M107" s="169">
        <f>SUM(M108:M111)</f>
        <v>0</v>
      </c>
      <c r="N107" s="169"/>
      <c r="O107" s="169">
        <f>SUM(O108:O111)</f>
        <v>0</v>
      </c>
      <c r="P107" s="169"/>
      <c r="Q107" s="169">
        <f>SUM(Q108:Q111)</f>
        <v>0</v>
      </c>
      <c r="R107" s="169"/>
      <c r="S107" s="169"/>
      <c r="T107" s="170"/>
      <c r="U107" s="164"/>
      <c r="V107" s="164">
        <f>SUM(V108:V111)</f>
        <v>14.8</v>
      </c>
      <c r="W107" s="164"/>
      <c r="AG107" t="s">
        <v>125</v>
      </c>
    </row>
    <row r="108" spans="1:60" outlineLevel="1" x14ac:dyDescent="0.2">
      <c r="A108" s="178">
        <v>72</v>
      </c>
      <c r="B108" s="179" t="s">
        <v>308</v>
      </c>
      <c r="C108" s="189" t="s">
        <v>309</v>
      </c>
      <c r="D108" s="180" t="s">
        <v>128</v>
      </c>
      <c r="E108" s="181">
        <v>5.0760000000000005</v>
      </c>
      <c r="F108" s="182"/>
      <c r="G108" s="183">
        <f>ROUND(E108*F108,2)</f>
        <v>0</v>
      </c>
      <c r="H108" s="182"/>
      <c r="I108" s="183">
        <f>ROUND(E108*H108,2)</f>
        <v>0</v>
      </c>
      <c r="J108" s="182"/>
      <c r="K108" s="183">
        <f>ROUND(E108*J108,2)</f>
        <v>0</v>
      </c>
      <c r="L108" s="183">
        <v>15</v>
      </c>
      <c r="M108" s="183">
        <f>G108*(1+L108/100)</f>
        <v>0</v>
      </c>
      <c r="N108" s="183">
        <v>3.1000000000000005E-4</v>
      </c>
      <c r="O108" s="183">
        <f>ROUND(E108*N108,2)</f>
        <v>0</v>
      </c>
      <c r="P108" s="183">
        <v>0</v>
      </c>
      <c r="Q108" s="183">
        <f>ROUND(E108*P108,2)</f>
        <v>0</v>
      </c>
      <c r="R108" s="183" t="s">
        <v>310</v>
      </c>
      <c r="S108" s="183" t="s">
        <v>130</v>
      </c>
      <c r="T108" s="184" t="s">
        <v>130</v>
      </c>
      <c r="U108" s="162">
        <v>0.40300000000000002</v>
      </c>
      <c r="V108" s="162">
        <f>ROUND(E108*U108,2)</f>
        <v>2.0499999999999998</v>
      </c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131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78">
        <v>73</v>
      </c>
      <c r="B109" s="179" t="s">
        <v>311</v>
      </c>
      <c r="C109" s="189" t="s">
        <v>312</v>
      </c>
      <c r="D109" s="180" t="s">
        <v>128</v>
      </c>
      <c r="E109" s="181">
        <v>4.2</v>
      </c>
      <c r="F109" s="182"/>
      <c r="G109" s="183">
        <f>ROUND(E109*F109,2)</f>
        <v>0</v>
      </c>
      <c r="H109" s="182"/>
      <c r="I109" s="183">
        <f>ROUND(E109*H109,2)</f>
        <v>0</v>
      </c>
      <c r="J109" s="182"/>
      <c r="K109" s="183">
        <f>ROUND(E109*J109,2)</f>
        <v>0</v>
      </c>
      <c r="L109" s="183">
        <v>15</v>
      </c>
      <c r="M109" s="183">
        <f>G109*(1+L109/100)</f>
        <v>0</v>
      </c>
      <c r="N109" s="183">
        <v>2.4000000000000001E-4</v>
      </c>
      <c r="O109" s="183">
        <f>ROUND(E109*N109,2)</f>
        <v>0</v>
      </c>
      <c r="P109" s="183">
        <v>0</v>
      </c>
      <c r="Q109" s="183">
        <f>ROUND(E109*P109,2)</f>
        <v>0</v>
      </c>
      <c r="R109" s="183" t="s">
        <v>310</v>
      </c>
      <c r="S109" s="183" t="s">
        <v>130</v>
      </c>
      <c r="T109" s="184" t="s">
        <v>130</v>
      </c>
      <c r="U109" s="162">
        <v>0.17</v>
      </c>
      <c r="V109" s="162">
        <f>ROUND(E109*U109,2)</f>
        <v>0.71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131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8">
        <v>74</v>
      </c>
      <c r="B110" s="179" t="s">
        <v>313</v>
      </c>
      <c r="C110" s="189" t="s">
        <v>314</v>
      </c>
      <c r="D110" s="180" t="s">
        <v>128</v>
      </c>
      <c r="E110" s="181">
        <v>37.736400000000003</v>
      </c>
      <c r="F110" s="182"/>
      <c r="G110" s="183">
        <f>ROUND(E110*F110,2)</f>
        <v>0</v>
      </c>
      <c r="H110" s="182"/>
      <c r="I110" s="183">
        <f>ROUND(E110*H110,2)</f>
        <v>0</v>
      </c>
      <c r="J110" s="182"/>
      <c r="K110" s="183">
        <f>ROUND(E110*J110,2)</f>
        <v>0</v>
      </c>
      <c r="L110" s="183">
        <v>15</v>
      </c>
      <c r="M110" s="183">
        <f>G110*(1+L110/100)</f>
        <v>0</v>
      </c>
      <c r="N110" s="183">
        <v>1.0000000000000001E-5</v>
      </c>
      <c r="O110" s="183">
        <f>ROUND(E110*N110,2)</f>
        <v>0</v>
      </c>
      <c r="P110" s="183">
        <v>0</v>
      </c>
      <c r="Q110" s="183">
        <f>ROUND(E110*P110,2)</f>
        <v>0</v>
      </c>
      <c r="R110" s="183" t="s">
        <v>310</v>
      </c>
      <c r="S110" s="183" t="s">
        <v>130</v>
      </c>
      <c r="T110" s="184" t="s">
        <v>130</v>
      </c>
      <c r="U110" s="162">
        <v>0.12200000000000001</v>
      </c>
      <c r="V110" s="162">
        <f>ROUND(E110*U110,2)</f>
        <v>4.5999999999999996</v>
      </c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131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78">
        <v>75</v>
      </c>
      <c r="B111" s="179" t="s">
        <v>315</v>
      </c>
      <c r="C111" s="189" t="s">
        <v>316</v>
      </c>
      <c r="D111" s="180" t="s">
        <v>128</v>
      </c>
      <c r="E111" s="181">
        <v>109.44450000000001</v>
      </c>
      <c r="F111" s="182"/>
      <c r="G111" s="183">
        <f>ROUND(E111*F111,2)</f>
        <v>0</v>
      </c>
      <c r="H111" s="182"/>
      <c r="I111" s="183">
        <f>ROUND(E111*H111,2)</f>
        <v>0</v>
      </c>
      <c r="J111" s="182"/>
      <c r="K111" s="183">
        <f>ROUND(E111*J111,2)</f>
        <v>0</v>
      </c>
      <c r="L111" s="183">
        <v>15</v>
      </c>
      <c r="M111" s="183">
        <f>G111*(1+L111/100)</f>
        <v>0</v>
      </c>
      <c r="N111" s="183">
        <v>1.0000000000000001E-5</v>
      </c>
      <c r="O111" s="183">
        <f>ROUND(E111*N111,2)</f>
        <v>0</v>
      </c>
      <c r="P111" s="183">
        <v>0</v>
      </c>
      <c r="Q111" s="183">
        <f>ROUND(E111*P111,2)</f>
        <v>0</v>
      </c>
      <c r="R111" s="183" t="s">
        <v>310</v>
      </c>
      <c r="S111" s="183" t="s">
        <v>130</v>
      </c>
      <c r="T111" s="184" t="s">
        <v>130</v>
      </c>
      <c r="U111" s="162">
        <v>6.8000000000000005E-2</v>
      </c>
      <c r="V111" s="162">
        <f>ROUND(E111*U111,2)</f>
        <v>7.44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131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x14ac:dyDescent="0.2">
      <c r="A112" s="165" t="s">
        <v>124</v>
      </c>
      <c r="B112" s="166" t="s">
        <v>90</v>
      </c>
      <c r="C112" s="188" t="s">
        <v>91</v>
      </c>
      <c r="D112" s="167"/>
      <c r="E112" s="168"/>
      <c r="F112" s="169"/>
      <c r="G112" s="169">
        <f>SUMIF(AG113:AG114,"&lt;&gt;NOR",G113:G114)</f>
        <v>0</v>
      </c>
      <c r="H112" s="169"/>
      <c r="I112" s="169">
        <f>SUM(I113:I114)</f>
        <v>0</v>
      </c>
      <c r="J112" s="169"/>
      <c r="K112" s="169">
        <f>SUM(K113:K114)</f>
        <v>0</v>
      </c>
      <c r="L112" s="169"/>
      <c r="M112" s="169">
        <f>SUM(M113:M114)</f>
        <v>0</v>
      </c>
      <c r="N112" s="169"/>
      <c r="O112" s="169">
        <f>SUM(O113:O114)</f>
        <v>0.03</v>
      </c>
      <c r="P112" s="169"/>
      <c r="Q112" s="169">
        <f>SUM(Q113:Q114)</f>
        <v>0</v>
      </c>
      <c r="R112" s="169"/>
      <c r="S112" s="169"/>
      <c r="T112" s="170"/>
      <c r="U112" s="164"/>
      <c r="V112" s="164">
        <f>SUM(V113:V114)</f>
        <v>18.55</v>
      </c>
      <c r="W112" s="164"/>
      <c r="AG112" t="s">
        <v>125</v>
      </c>
    </row>
    <row r="113" spans="1:60" outlineLevel="1" x14ac:dyDescent="0.2">
      <c r="A113" s="178">
        <v>76</v>
      </c>
      <c r="B113" s="179" t="s">
        <v>317</v>
      </c>
      <c r="C113" s="189" t="s">
        <v>318</v>
      </c>
      <c r="D113" s="180" t="s">
        <v>128</v>
      </c>
      <c r="E113" s="181">
        <v>138.03540000000001</v>
      </c>
      <c r="F113" s="182"/>
      <c r="G113" s="183">
        <f>ROUND(E113*F113,2)</f>
        <v>0</v>
      </c>
      <c r="H113" s="182"/>
      <c r="I113" s="183">
        <f>ROUND(E113*H113,2)</f>
        <v>0</v>
      </c>
      <c r="J113" s="182"/>
      <c r="K113" s="183">
        <f>ROUND(E113*J113,2)</f>
        <v>0</v>
      </c>
      <c r="L113" s="183">
        <v>15</v>
      </c>
      <c r="M113" s="183">
        <f>G113*(1+L113/100)</f>
        <v>0</v>
      </c>
      <c r="N113" s="183">
        <v>7.0000000000000007E-5</v>
      </c>
      <c r="O113" s="183">
        <f>ROUND(E113*N113,2)</f>
        <v>0.01</v>
      </c>
      <c r="P113" s="183">
        <v>0</v>
      </c>
      <c r="Q113" s="183">
        <f>ROUND(E113*P113,2)</f>
        <v>0</v>
      </c>
      <c r="R113" s="183" t="s">
        <v>319</v>
      </c>
      <c r="S113" s="183" t="s">
        <v>130</v>
      </c>
      <c r="T113" s="184" t="s">
        <v>130</v>
      </c>
      <c r="U113" s="162">
        <v>3.2480000000000002E-2</v>
      </c>
      <c r="V113" s="162">
        <f>ROUND(E113*U113,2)</f>
        <v>4.4800000000000004</v>
      </c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131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78">
        <v>77</v>
      </c>
      <c r="B114" s="179" t="s">
        <v>320</v>
      </c>
      <c r="C114" s="189" t="s">
        <v>321</v>
      </c>
      <c r="D114" s="180" t="s">
        <v>128</v>
      </c>
      <c r="E114" s="181">
        <v>138.03540000000001</v>
      </c>
      <c r="F114" s="182"/>
      <c r="G114" s="183">
        <f>ROUND(E114*F114,2)</f>
        <v>0</v>
      </c>
      <c r="H114" s="182"/>
      <c r="I114" s="183">
        <f>ROUND(E114*H114,2)</f>
        <v>0</v>
      </c>
      <c r="J114" s="182"/>
      <c r="K114" s="183">
        <f>ROUND(E114*J114,2)</f>
        <v>0</v>
      </c>
      <c r="L114" s="183">
        <v>15</v>
      </c>
      <c r="M114" s="183">
        <f>G114*(1+L114/100)</f>
        <v>0</v>
      </c>
      <c r="N114" s="183">
        <v>1.4000000000000001E-4</v>
      </c>
      <c r="O114" s="183">
        <f>ROUND(E114*N114,2)</f>
        <v>0.02</v>
      </c>
      <c r="P114" s="183">
        <v>0</v>
      </c>
      <c r="Q114" s="183">
        <f>ROUND(E114*P114,2)</f>
        <v>0</v>
      </c>
      <c r="R114" s="183" t="s">
        <v>319</v>
      </c>
      <c r="S114" s="183" t="s">
        <v>130</v>
      </c>
      <c r="T114" s="184" t="s">
        <v>130</v>
      </c>
      <c r="U114" s="162">
        <v>0.10191</v>
      </c>
      <c r="V114" s="162">
        <f>ROUND(E114*U114,2)</f>
        <v>14.07</v>
      </c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131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x14ac:dyDescent="0.2">
      <c r="A115" s="165" t="s">
        <v>124</v>
      </c>
      <c r="B115" s="166" t="s">
        <v>92</v>
      </c>
      <c r="C115" s="188" t="s">
        <v>93</v>
      </c>
      <c r="D115" s="167"/>
      <c r="E115" s="168"/>
      <c r="F115" s="169"/>
      <c r="G115" s="169">
        <f>SUMIF(AG116:AG117,"&lt;&gt;NOR",G116:G117)</f>
        <v>0</v>
      </c>
      <c r="H115" s="169"/>
      <c r="I115" s="169">
        <f>SUM(I116:I117)</f>
        <v>0</v>
      </c>
      <c r="J115" s="169"/>
      <c r="K115" s="169">
        <f>SUM(K116:K117)</f>
        <v>0</v>
      </c>
      <c r="L115" s="169"/>
      <c r="M115" s="169">
        <f>SUM(M116:M117)</f>
        <v>0</v>
      </c>
      <c r="N115" s="169"/>
      <c r="O115" s="169">
        <f>SUM(O116:O117)</f>
        <v>0</v>
      </c>
      <c r="P115" s="169"/>
      <c r="Q115" s="169">
        <f>SUM(Q116:Q117)</f>
        <v>0</v>
      </c>
      <c r="R115" s="169"/>
      <c r="S115" s="169"/>
      <c r="T115" s="170"/>
      <c r="U115" s="164"/>
      <c r="V115" s="164">
        <f>SUM(V116:V117)</f>
        <v>5</v>
      </c>
      <c r="W115" s="164"/>
      <c r="AG115" t="s">
        <v>125</v>
      </c>
    </row>
    <row r="116" spans="1:60" outlineLevel="1" x14ac:dyDescent="0.2">
      <c r="A116" s="178">
        <v>78</v>
      </c>
      <c r="B116" s="179" t="s">
        <v>322</v>
      </c>
      <c r="C116" s="189" t="s">
        <v>323</v>
      </c>
      <c r="D116" s="180" t="s">
        <v>324</v>
      </c>
      <c r="E116" s="181">
        <v>5</v>
      </c>
      <c r="F116" s="182"/>
      <c r="G116" s="183">
        <f>ROUND(E116*F116,2)</f>
        <v>0</v>
      </c>
      <c r="H116" s="182"/>
      <c r="I116" s="183">
        <f>ROUND(E116*H116,2)</f>
        <v>0</v>
      </c>
      <c r="J116" s="182"/>
      <c r="K116" s="183">
        <f>ROUND(E116*J116,2)</f>
        <v>0</v>
      </c>
      <c r="L116" s="183">
        <v>15</v>
      </c>
      <c r="M116" s="183">
        <f>G116*(1+L116/100)</f>
        <v>0</v>
      </c>
      <c r="N116" s="183">
        <v>0</v>
      </c>
      <c r="O116" s="183">
        <f>ROUND(E116*N116,2)</f>
        <v>0</v>
      </c>
      <c r="P116" s="183">
        <v>0</v>
      </c>
      <c r="Q116" s="183">
        <f>ROUND(E116*P116,2)</f>
        <v>0</v>
      </c>
      <c r="R116" s="183"/>
      <c r="S116" s="183" t="s">
        <v>130</v>
      </c>
      <c r="T116" s="184" t="s">
        <v>130</v>
      </c>
      <c r="U116" s="162">
        <v>1</v>
      </c>
      <c r="V116" s="162">
        <f>ROUND(E116*U116,2)</f>
        <v>5</v>
      </c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131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78">
        <v>79</v>
      </c>
      <c r="B117" s="179" t="s">
        <v>325</v>
      </c>
      <c r="C117" s="189" t="s">
        <v>326</v>
      </c>
      <c r="D117" s="180" t="s">
        <v>191</v>
      </c>
      <c r="E117" s="181">
        <v>1</v>
      </c>
      <c r="F117" s="182"/>
      <c r="G117" s="183">
        <f>ROUND(E117*F117,2)</f>
        <v>0</v>
      </c>
      <c r="H117" s="182"/>
      <c r="I117" s="183">
        <f>ROUND(E117*H117,2)</f>
        <v>0</v>
      </c>
      <c r="J117" s="182"/>
      <c r="K117" s="183">
        <f>ROUND(E117*J117,2)</f>
        <v>0</v>
      </c>
      <c r="L117" s="183">
        <v>15</v>
      </c>
      <c r="M117" s="183">
        <f>G117*(1+L117/100)</f>
        <v>0</v>
      </c>
      <c r="N117" s="183">
        <v>0</v>
      </c>
      <c r="O117" s="183">
        <f>ROUND(E117*N117,2)</f>
        <v>0</v>
      </c>
      <c r="P117" s="183">
        <v>0</v>
      </c>
      <c r="Q117" s="183">
        <f>ROUND(E117*P117,2)</f>
        <v>0</v>
      </c>
      <c r="R117" s="183"/>
      <c r="S117" s="183" t="s">
        <v>244</v>
      </c>
      <c r="T117" s="184" t="s">
        <v>327</v>
      </c>
      <c r="U117" s="162">
        <v>0</v>
      </c>
      <c r="V117" s="162">
        <f>ROUND(E117*U117,2)</f>
        <v>0</v>
      </c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131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x14ac:dyDescent="0.2">
      <c r="A118" s="165" t="s">
        <v>124</v>
      </c>
      <c r="B118" s="166" t="s">
        <v>94</v>
      </c>
      <c r="C118" s="188" t="s">
        <v>95</v>
      </c>
      <c r="D118" s="167"/>
      <c r="E118" s="168"/>
      <c r="F118" s="169"/>
      <c r="G118" s="169">
        <f>SUMIF(AG119:AG126,"&lt;&gt;NOR",G119:G126)</f>
        <v>0</v>
      </c>
      <c r="H118" s="169"/>
      <c r="I118" s="169">
        <f>SUM(I119:I126)</f>
        <v>0</v>
      </c>
      <c r="J118" s="169"/>
      <c r="K118" s="169">
        <f>SUM(K119:K126)</f>
        <v>0</v>
      </c>
      <c r="L118" s="169"/>
      <c r="M118" s="169">
        <f>SUM(M119:M126)</f>
        <v>0</v>
      </c>
      <c r="N118" s="169"/>
      <c r="O118" s="169">
        <f>SUM(O119:O126)</f>
        <v>0</v>
      </c>
      <c r="P118" s="169"/>
      <c r="Q118" s="169">
        <f>SUM(Q119:Q126)</f>
        <v>0</v>
      </c>
      <c r="R118" s="169"/>
      <c r="S118" s="169"/>
      <c r="T118" s="170"/>
      <c r="U118" s="164"/>
      <c r="V118" s="164">
        <f>SUM(V119:V126)</f>
        <v>6.26</v>
      </c>
      <c r="W118" s="164"/>
      <c r="AG118" t="s">
        <v>125</v>
      </c>
    </row>
    <row r="119" spans="1:60" outlineLevel="1" x14ac:dyDescent="0.2">
      <c r="A119" s="171">
        <v>80</v>
      </c>
      <c r="B119" s="172" t="s">
        <v>328</v>
      </c>
      <c r="C119" s="190" t="s">
        <v>329</v>
      </c>
      <c r="D119" s="173" t="s">
        <v>168</v>
      </c>
      <c r="E119" s="174">
        <v>1.9688300000000001</v>
      </c>
      <c r="F119" s="175"/>
      <c r="G119" s="176">
        <f>ROUND(E119*F119,2)</f>
        <v>0</v>
      </c>
      <c r="H119" s="175"/>
      <c r="I119" s="176">
        <f>ROUND(E119*H119,2)</f>
        <v>0</v>
      </c>
      <c r="J119" s="175"/>
      <c r="K119" s="176">
        <f>ROUND(E119*J119,2)</f>
        <v>0</v>
      </c>
      <c r="L119" s="176">
        <v>15</v>
      </c>
      <c r="M119" s="176">
        <f>G119*(1+L119/100)</f>
        <v>0</v>
      </c>
      <c r="N119" s="176">
        <v>0</v>
      </c>
      <c r="O119" s="176">
        <f>ROUND(E119*N119,2)</f>
        <v>0</v>
      </c>
      <c r="P119" s="176">
        <v>0</v>
      </c>
      <c r="Q119" s="176">
        <f>ROUND(E119*P119,2)</f>
        <v>0</v>
      </c>
      <c r="R119" s="176" t="s">
        <v>330</v>
      </c>
      <c r="S119" s="176" t="s">
        <v>130</v>
      </c>
      <c r="T119" s="177" t="s">
        <v>130</v>
      </c>
      <c r="U119" s="162">
        <v>0.16400000000000001</v>
      </c>
      <c r="V119" s="162">
        <f>ROUND(E119*U119,2)</f>
        <v>0.32</v>
      </c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331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ht="22.5" outlineLevel="1" x14ac:dyDescent="0.2">
      <c r="A120" s="159"/>
      <c r="B120" s="160"/>
      <c r="C120" s="245" t="s">
        <v>332</v>
      </c>
      <c r="D120" s="246"/>
      <c r="E120" s="246"/>
      <c r="F120" s="246"/>
      <c r="G120" s="246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135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85" t="str">
        <f>C120</f>
        <v>se složením a hrubým urovnáním nebo s přeložením na jiný dopravní prostředek kromě lodi, vč. příplatku za každých dalších i započatých 1000 m přes 1000 m,</v>
      </c>
      <c r="BB120" s="152"/>
      <c r="BC120" s="152"/>
      <c r="BD120" s="152"/>
      <c r="BE120" s="152"/>
      <c r="BF120" s="152"/>
      <c r="BG120" s="152"/>
      <c r="BH120" s="152"/>
    </row>
    <row r="121" spans="1:60" ht="22.5" outlineLevel="1" x14ac:dyDescent="0.2">
      <c r="A121" s="178">
        <v>81</v>
      </c>
      <c r="B121" s="179" t="s">
        <v>333</v>
      </c>
      <c r="C121" s="189" t="s">
        <v>334</v>
      </c>
      <c r="D121" s="180" t="s">
        <v>168</v>
      </c>
      <c r="E121" s="181">
        <v>1.9688300000000001</v>
      </c>
      <c r="F121" s="182"/>
      <c r="G121" s="183">
        <f t="shared" ref="G121:G126" si="21">ROUND(E121*F121,2)</f>
        <v>0</v>
      </c>
      <c r="H121" s="182"/>
      <c r="I121" s="183">
        <f t="shared" ref="I121:I126" si="22">ROUND(E121*H121,2)</f>
        <v>0</v>
      </c>
      <c r="J121" s="182"/>
      <c r="K121" s="183">
        <f t="shared" ref="K121:K126" si="23">ROUND(E121*J121,2)</f>
        <v>0</v>
      </c>
      <c r="L121" s="183">
        <v>15</v>
      </c>
      <c r="M121" s="183">
        <f t="shared" ref="M121:M126" si="24">G121*(1+L121/100)</f>
        <v>0</v>
      </c>
      <c r="N121" s="183">
        <v>0</v>
      </c>
      <c r="O121" s="183">
        <f t="shared" ref="O121:O126" si="25">ROUND(E121*N121,2)</f>
        <v>0</v>
      </c>
      <c r="P121" s="183">
        <v>0</v>
      </c>
      <c r="Q121" s="183">
        <f t="shared" ref="Q121:Q126" si="26">ROUND(E121*P121,2)</f>
        <v>0</v>
      </c>
      <c r="R121" s="183" t="s">
        <v>159</v>
      </c>
      <c r="S121" s="183" t="s">
        <v>130</v>
      </c>
      <c r="T121" s="184" t="s">
        <v>130</v>
      </c>
      <c r="U121" s="162">
        <v>0.93300000000000005</v>
      </c>
      <c r="V121" s="162">
        <f t="shared" ref="V121:V126" si="27">ROUND(E121*U121,2)</f>
        <v>1.84</v>
      </c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331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78">
        <v>82</v>
      </c>
      <c r="B122" s="179" t="s">
        <v>335</v>
      </c>
      <c r="C122" s="189" t="s">
        <v>336</v>
      </c>
      <c r="D122" s="180" t="s">
        <v>168</v>
      </c>
      <c r="E122" s="181">
        <v>1.9688300000000001</v>
      </c>
      <c r="F122" s="182"/>
      <c r="G122" s="183">
        <f t="shared" si="21"/>
        <v>0</v>
      </c>
      <c r="H122" s="182"/>
      <c r="I122" s="183">
        <f t="shared" si="22"/>
        <v>0</v>
      </c>
      <c r="J122" s="182"/>
      <c r="K122" s="183">
        <f t="shared" si="23"/>
        <v>0</v>
      </c>
      <c r="L122" s="183">
        <v>15</v>
      </c>
      <c r="M122" s="183">
        <f t="shared" si="24"/>
        <v>0</v>
      </c>
      <c r="N122" s="183">
        <v>0</v>
      </c>
      <c r="O122" s="183">
        <f t="shared" si="25"/>
        <v>0</v>
      </c>
      <c r="P122" s="183">
        <v>0</v>
      </c>
      <c r="Q122" s="183">
        <f t="shared" si="26"/>
        <v>0</v>
      </c>
      <c r="R122" s="183" t="s">
        <v>159</v>
      </c>
      <c r="S122" s="183" t="s">
        <v>130</v>
      </c>
      <c r="T122" s="184" t="s">
        <v>130</v>
      </c>
      <c r="U122" s="162">
        <v>0.65300000000000002</v>
      </c>
      <c r="V122" s="162">
        <f t="shared" si="27"/>
        <v>1.29</v>
      </c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331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8">
        <v>83</v>
      </c>
      <c r="B123" s="179" t="s">
        <v>337</v>
      </c>
      <c r="C123" s="189" t="s">
        <v>338</v>
      </c>
      <c r="D123" s="180" t="s">
        <v>168</v>
      </c>
      <c r="E123" s="181">
        <v>1.9688300000000001</v>
      </c>
      <c r="F123" s="182"/>
      <c r="G123" s="183">
        <f t="shared" si="21"/>
        <v>0</v>
      </c>
      <c r="H123" s="182"/>
      <c r="I123" s="183">
        <f t="shared" si="22"/>
        <v>0</v>
      </c>
      <c r="J123" s="182"/>
      <c r="K123" s="183">
        <f t="shared" si="23"/>
        <v>0</v>
      </c>
      <c r="L123" s="183">
        <v>15</v>
      </c>
      <c r="M123" s="183">
        <f t="shared" si="24"/>
        <v>0</v>
      </c>
      <c r="N123" s="183">
        <v>0</v>
      </c>
      <c r="O123" s="183">
        <f t="shared" si="25"/>
        <v>0</v>
      </c>
      <c r="P123" s="183">
        <v>0</v>
      </c>
      <c r="Q123" s="183">
        <f t="shared" si="26"/>
        <v>0</v>
      </c>
      <c r="R123" s="183" t="s">
        <v>159</v>
      </c>
      <c r="S123" s="183" t="s">
        <v>130</v>
      </c>
      <c r="T123" s="184" t="s">
        <v>130</v>
      </c>
      <c r="U123" s="162">
        <v>0.49000000000000005</v>
      </c>
      <c r="V123" s="162">
        <f t="shared" si="27"/>
        <v>0.96</v>
      </c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331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78">
        <v>84</v>
      </c>
      <c r="B124" s="179" t="s">
        <v>339</v>
      </c>
      <c r="C124" s="189" t="s">
        <v>340</v>
      </c>
      <c r="D124" s="180" t="s">
        <v>168</v>
      </c>
      <c r="E124" s="181">
        <v>1.9688300000000001</v>
      </c>
      <c r="F124" s="182"/>
      <c r="G124" s="183">
        <f t="shared" si="21"/>
        <v>0</v>
      </c>
      <c r="H124" s="182"/>
      <c r="I124" s="183">
        <f t="shared" si="22"/>
        <v>0</v>
      </c>
      <c r="J124" s="182"/>
      <c r="K124" s="183">
        <f t="shared" si="23"/>
        <v>0</v>
      </c>
      <c r="L124" s="183">
        <v>15</v>
      </c>
      <c r="M124" s="183">
        <f t="shared" si="24"/>
        <v>0</v>
      </c>
      <c r="N124" s="183">
        <v>0</v>
      </c>
      <c r="O124" s="183">
        <f t="shared" si="25"/>
        <v>0</v>
      </c>
      <c r="P124" s="183">
        <v>0</v>
      </c>
      <c r="Q124" s="183">
        <f t="shared" si="26"/>
        <v>0</v>
      </c>
      <c r="R124" s="183" t="s">
        <v>159</v>
      </c>
      <c r="S124" s="183" t="s">
        <v>130</v>
      </c>
      <c r="T124" s="184" t="s">
        <v>130</v>
      </c>
      <c r="U124" s="162">
        <v>0</v>
      </c>
      <c r="V124" s="162">
        <f t="shared" si="27"/>
        <v>0</v>
      </c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331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78">
        <v>85</v>
      </c>
      <c r="B125" s="179" t="s">
        <v>341</v>
      </c>
      <c r="C125" s="189" t="s">
        <v>342</v>
      </c>
      <c r="D125" s="180" t="s">
        <v>168</v>
      </c>
      <c r="E125" s="181">
        <v>1.9688300000000001</v>
      </c>
      <c r="F125" s="182"/>
      <c r="G125" s="183">
        <f t="shared" si="21"/>
        <v>0</v>
      </c>
      <c r="H125" s="182"/>
      <c r="I125" s="183">
        <f t="shared" si="22"/>
        <v>0</v>
      </c>
      <c r="J125" s="182"/>
      <c r="K125" s="183">
        <f t="shared" si="23"/>
        <v>0</v>
      </c>
      <c r="L125" s="183">
        <v>15</v>
      </c>
      <c r="M125" s="183">
        <f t="shared" si="24"/>
        <v>0</v>
      </c>
      <c r="N125" s="183">
        <v>0</v>
      </c>
      <c r="O125" s="183">
        <f t="shared" si="25"/>
        <v>0</v>
      </c>
      <c r="P125" s="183">
        <v>0</v>
      </c>
      <c r="Q125" s="183">
        <f t="shared" si="26"/>
        <v>0</v>
      </c>
      <c r="R125" s="183" t="s">
        <v>159</v>
      </c>
      <c r="S125" s="183" t="s">
        <v>130</v>
      </c>
      <c r="T125" s="184" t="s">
        <v>130</v>
      </c>
      <c r="U125" s="162">
        <v>0.94200000000000006</v>
      </c>
      <c r="V125" s="162">
        <f t="shared" si="27"/>
        <v>1.85</v>
      </c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331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78">
        <v>86</v>
      </c>
      <c r="B126" s="179" t="s">
        <v>343</v>
      </c>
      <c r="C126" s="189" t="s">
        <v>344</v>
      </c>
      <c r="D126" s="180" t="s">
        <v>168</v>
      </c>
      <c r="E126" s="181">
        <v>1.9688300000000001</v>
      </c>
      <c r="F126" s="182"/>
      <c r="G126" s="183">
        <f t="shared" si="21"/>
        <v>0</v>
      </c>
      <c r="H126" s="182"/>
      <c r="I126" s="183">
        <f t="shared" si="22"/>
        <v>0</v>
      </c>
      <c r="J126" s="182"/>
      <c r="K126" s="183">
        <f t="shared" si="23"/>
        <v>0</v>
      </c>
      <c r="L126" s="183">
        <v>15</v>
      </c>
      <c r="M126" s="183">
        <f t="shared" si="24"/>
        <v>0</v>
      </c>
      <c r="N126" s="183">
        <v>0</v>
      </c>
      <c r="O126" s="183">
        <f t="shared" si="25"/>
        <v>0</v>
      </c>
      <c r="P126" s="183">
        <v>0</v>
      </c>
      <c r="Q126" s="183">
        <f t="shared" si="26"/>
        <v>0</v>
      </c>
      <c r="R126" s="183" t="s">
        <v>159</v>
      </c>
      <c r="S126" s="183" t="s">
        <v>130</v>
      </c>
      <c r="T126" s="184" t="s">
        <v>327</v>
      </c>
      <c r="U126" s="162">
        <v>0</v>
      </c>
      <c r="V126" s="162">
        <f t="shared" si="27"/>
        <v>0</v>
      </c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331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x14ac:dyDescent="0.2">
      <c r="A127" s="165" t="s">
        <v>124</v>
      </c>
      <c r="B127" s="166" t="s">
        <v>64</v>
      </c>
      <c r="C127" s="188" t="s">
        <v>65</v>
      </c>
      <c r="D127" s="167"/>
      <c r="E127" s="168"/>
      <c r="F127" s="169"/>
      <c r="G127" s="169">
        <f>SUMIF(AG128:AG131,"&lt;&gt;NOR",G128:G131)</f>
        <v>0</v>
      </c>
      <c r="H127" s="169"/>
      <c r="I127" s="169">
        <f>SUM(I128:I131)</f>
        <v>0</v>
      </c>
      <c r="J127" s="169"/>
      <c r="K127" s="169">
        <f>SUM(K128:K131)</f>
        <v>0</v>
      </c>
      <c r="L127" s="169"/>
      <c r="M127" s="169">
        <f>SUM(M128:M131)</f>
        <v>0</v>
      </c>
      <c r="N127" s="169"/>
      <c r="O127" s="169">
        <f>SUM(O128:O131)</f>
        <v>1.46</v>
      </c>
      <c r="P127" s="169"/>
      <c r="Q127" s="169">
        <f>SUM(Q128:Q131)</f>
        <v>0</v>
      </c>
      <c r="R127" s="169"/>
      <c r="S127" s="169"/>
      <c r="T127" s="170"/>
      <c r="U127" s="164"/>
      <c r="V127" s="164">
        <f>SUM(V128:V131)</f>
        <v>10.530000000000001</v>
      </c>
      <c r="W127" s="164"/>
      <c r="AG127" t="s">
        <v>125</v>
      </c>
    </row>
    <row r="128" spans="1:60" outlineLevel="1" x14ac:dyDescent="0.2">
      <c r="A128" s="171">
        <v>87</v>
      </c>
      <c r="B128" s="172" t="s">
        <v>345</v>
      </c>
      <c r="C128" s="190" t="s">
        <v>346</v>
      </c>
      <c r="D128" s="173" t="s">
        <v>128</v>
      </c>
      <c r="E128" s="174">
        <v>17.899000000000001</v>
      </c>
      <c r="F128" s="175"/>
      <c r="G128" s="176">
        <f>ROUND(E128*F128,2)</f>
        <v>0</v>
      </c>
      <c r="H128" s="175"/>
      <c r="I128" s="176">
        <f>ROUND(E128*H128,2)</f>
        <v>0</v>
      </c>
      <c r="J128" s="175"/>
      <c r="K128" s="176">
        <f>ROUND(E128*J128,2)</f>
        <v>0</v>
      </c>
      <c r="L128" s="176">
        <v>15</v>
      </c>
      <c r="M128" s="176">
        <f>G128*(1+L128/100)</f>
        <v>0</v>
      </c>
      <c r="N128" s="176">
        <v>7.4710000000000013E-2</v>
      </c>
      <c r="O128" s="176">
        <f>ROUND(E128*N128,2)</f>
        <v>1.34</v>
      </c>
      <c r="P128" s="176">
        <v>0</v>
      </c>
      <c r="Q128" s="176">
        <f>ROUND(E128*P128,2)</f>
        <v>0</v>
      </c>
      <c r="R128" s="176" t="s">
        <v>129</v>
      </c>
      <c r="S128" s="176" t="s">
        <v>130</v>
      </c>
      <c r="T128" s="177" t="s">
        <v>130</v>
      </c>
      <c r="U128" s="162">
        <v>0.52915000000000001</v>
      </c>
      <c r="V128" s="162">
        <f>ROUND(E128*U128,2)</f>
        <v>9.4700000000000006</v>
      </c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131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245" t="s">
        <v>347</v>
      </c>
      <c r="D129" s="246"/>
      <c r="E129" s="246"/>
      <c r="F129" s="246"/>
      <c r="G129" s="246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135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71">
        <v>88</v>
      </c>
      <c r="B130" s="172" t="s">
        <v>348</v>
      </c>
      <c r="C130" s="190" t="s">
        <v>349</v>
      </c>
      <c r="D130" s="173" t="s">
        <v>128</v>
      </c>
      <c r="E130" s="174">
        <v>2.0405000000000002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15</v>
      </c>
      <c r="M130" s="176">
        <f>G130*(1+L130/100)</f>
        <v>0</v>
      </c>
      <c r="N130" s="176">
        <v>5.6540000000000007E-2</v>
      </c>
      <c r="O130" s="176">
        <f>ROUND(E130*N130,2)</f>
        <v>0.12</v>
      </c>
      <c r="P130" s="176">
        <v>0</v>
      </c>
      <c r="Q130" s="176">
        <f>ROUND(E130*P130,2)</f>
        <v>0</v>
      </c>
      <c r="R130" s="176" t="s">
        <v>129</v>
      </c>
      <c r="S130" s="176" t="s">
        <v>130</v>
      </c>
      <c r="T130" s="177" t="s">
        <v>130</v>
      </c>
      <c r="U130" s="162">
        <v>0.51745000000000008</v>
      </c>
      <c r="V130" s="162">
        <f>ROUND(E130*U130,2)</f>
        <v>1.06</v>
      </c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131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245" t="s">
        <v>347</v>
      </c>
      <c r="D131" s="246"/>
      <c r="E131" s="246"/>
      <c r="F131" s="246"/>
      <c r="G131" s="246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135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x14ac:dyDescent="0.2">
      <c r="A132" s="165" t="s">
        <v>124</v>
      </c>
      <c r="B132" s="166" t="s">
        <v>84</v>
      </c>
      <c r="C132" s="188" t="s">
        <v>85</v>
      </c>
      <c r="D132" s="167"/>
      <c r="E132" s="168"/>
      <c r="F132" s="169"/>
      <c r="G132" s="169">
        <f>SUMIF(AG133:AG134,"&lt;&gt;NOR",G133:G134)</f>
        <v>0</v>
      </c>
      <c r="H132" s="169"/>
      <c r="I132" s="169">
        <f>SUM(I133:I134)</f>
        <v>0</v>
      </c>
      <c r="J132" s="169"/>
      <c r="K132" s="169">
        <f>SUM(K133:K134)</f>
        <v>0</v>
      </c>
      <c r="L132" s="169"/>
      <c r="M132" s="169">
        <f>SUM(M133:M134)</f>
        <v>0</v>
      </c>
      <c r="N132" s="169"/>
      <c r="O132" s="169">
        <f>SUM(O133:O134)</f>
        <v>0.4</v>
      </c>
      <c r="P132" s="169"/>
      <c r="Q132" s="169">
        <f>SUM(Q133:Q134)</f>
        <v>0</v>
      </c>
      <c r="R132" s="169"/>
      <c r="S132" s="169"/>
      <c r="T132" s="170"/>
      <c r="U132" s="164"/>
      <c r="V132" s="164">
        <f>SUM(V133:V134)</f>
        <v>18.09</v>
      </c>
      <c r="W132" s="164"/>
      <c r="AG132" t="s">
        <v>125</v>
      </c>
    </row>
    <row r="133" spans="1:60" outlineLevel="1" x14ac:dyDescent="0.2">
      <c r="A133" s="171">
        <v>89</v>
      </c>
      <c r="B133" s="172" t="s">
        <v>350</v>
      </c>
      <c r="C133" s="190" t="s">
        <v>351</v>
      </c>
      <c r="D133" s="173" t="s">
        <v>128</v>
      </c>
      <c r="E133" s="174">
        <v>41.110000000000007</v>
      </c>
      <c r="F133" s="175"/>
      <c r="G133" s="176">
        <f>ROUND(E133*F133,2)</f>
        <v>0</v>
      </c>
      <c r="H133" s="175"/>
      <c r="I133" s="176">
        <f>ROUND(E133*H133,2)</f>
        <v>0</v>
      </c>
      <c r="J133" s="175"/>
      <c r="K133" s="176">
        <f>ROUND(E133*J133,2)</f>
        <v>0</v>
      </c>
      <c r="L133" s="176">
        <v>15</v>
      </c>
      <c r="M133" s="176">
        <f>G133*(1+L133/100)</f>
        <v>0</v>
      </c>
      <c r="N133" s="176">
        <v>9.7100000000000016E-3</v>
      </c>
      <c r="O133" s="176">
        <f>ROUND(E133*N133,2)</f>
        <v>0.4</v>
      </c>
      <c r="P133" s="176">
        <v>0</v>
      </c>
      <c r="Q133" s="176">
        <f>ROUND(E133*P133,2)</f>
        <v>0</v>
      </c>
      <c r="R133" s="176" t="s">
        <v>352</v>
      </c>
      <c r="S133" s="176" t="s">
        <v>130</v>
      </c>
      <c r="T133" s="177" t="s">
        <v>130</v>
      </c>
      <c r="U133" s="162">
        <v>0.44</v>
      </c>
      <c r="V133" s="162">
        <f>ROUND(E133*U133,2)</f>
        <v>18.09</v>
      </c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131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245" t="s">
        <v>353</v>
      </c>
      <c r="D134" s="246"/>
      <c r="E134" s="246"/>
      <c r="F134" s="246"/>
      <c r="G134" s="246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135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x14ac:dyDescent="0.2">
      <c r="A135" s="5"/>
      <c r="B135" s="6"/>
      <c r="C135" s="192"/>
      <c r="D135" s="8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AE135">
        <v>15</v>
      </c>
      <c r="AF135">
        <v>21</v>
      </c>
    </row>
    <row r="136" spans="1:60" x14ac:dyDescent="0.2">
      <c r="A136" s="155"/>
      <c r="B136" s="156" t="s">
        <v>29</v>
      </c>
      <c r="C136" s="193"/>
      <c r="D136" s="157"/>
      <c r="E136" s="158"/>
      <c r="F136" s="158"/>
      <c r="G136" s="187">
        <f>G8+G10+G25+G31+G34+G42+G48+G67+G81+G90+G98+G107+G112+G115+G118+G127+G132</f>
        <v>0</v>
      </c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AE136">
        <f>SUMIF(L7:L134,AE135,G7:G134)</f>
        <v>0</v>
      </c>
      <c r="AF136">
        <f>SUMIF(L7:L134,AF135,G7:G134)</f>
        <v>0</v>
      </c>
      <c r="AG136" t="s">
        <v>354</v>
      </c>
    </row>
    <row r="137" spans="1:60" x14ac:dyDescent="0.2">
      <c r="C137" s="194"/>
      <c r="D137" s="143"/>
      <c r="AG137" t="s">
        <v>355</v>
      </c>
    </row>
    <row r="138" spans="1:60" x14ac:dyDescent="0.2">
      <c r="D138" s="143"/>
    </row>
    <row r="139" spans="1:60" x14ac:dyDescent="0.2">
      <c r="D139" s="143"/>
    </row>
    <row r="140" spans="1:60" x14ac:dyDescent="0.2">
      <c r="D140" s="143"/>
    </row>
    <row r="141" spans="1:60" x14ac:dyDescent="0.2">
      <c r="D141" s="143"/>
    </row>
    <row r="142" spans="1:60" x14ac:dyDescent="0.2">
      <c r="D142" s="143"/>
    </row>
    <row r="143" spans="1:60" x14ac:dyDescent="0.2">
      <c r="D143" s="143"/>
    </row>
    <row r="144" spans="1:60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G/Tt5nlCTlAZxMKGwl1bwABncWROEaqLqBAduN3cLinq1gX7DaAaHC3vQjae8ize54xNEAIiI/jrOrzbUxbOEQ==" saltValue="YCb/Pxd5LayKA5dZYHc+uA==" spinCount="100000" sheet="1"/>
  <mergeCells count="25">
    <mergeCell ref="C134:G134"/>
    <mergeCell ref="C92:G92"/>
    <mergeCell ref="C97:G97"/>
    <mergeCell ref="C102:G102"/>
    <mergeCell ref="C120:G120"/>
    <mergeCell ref="C129:G129"/>
    <mergeCell ref="C131:G131"/>
    <mergeCell ref="C89:G89"/>
    <mergeCell ref="C16:G16"/>
    <mergeCell ref="C20:G20"/>
    <mergeCell ref="C22:G22"/>
    <mergeCell ref="C24:G24"/>
    <mergeCell ref="C27:G27"/>
    <mergeCell ref="C30:G30"/>
    <mergeCell ref="C33:G33"/>
    <mergeCell ref="C39:G39"/>
    <mergeCell ref="C41:G41"/>
    <mergeCell ref="C47:G47"/>
    <mergeCell ref="C80:G80"/>
    <mergeCell ref="C14:G14"/>
    <mergeCell ref="A1:G1"/>
    <mergeCell ref="C2:G2"/>
    <mergeCell ref="C3:G3"/>
    <mergeCell ref="C4:G4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orlikovaa</cp:lastModifiedBy>
  <cp:lastPrinted>2014-02-28T09:52:57Z</cp:lastPrinted>
  <dcterms:created xsi:type="dcterms:W3CDTF">2009-04-08T07:15:50Z</dcterms:created>
  <dcterms:modified xsi:type="dcterms:W3CDTF">2018-07-16T08:15:00Z</dcterms:modified>
</cp:coreProperties>
</file>